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8780" windowHeight="11895"/>
  </bookViews>
  <sheets>
    <sheet name="Tableau capacitaire" sheetId="1" r:id="rId1"/>
    <sheet name="Feuil3" sheetId="3" state="hidden" r:id="rId2"/>
  </sheets>
  <definedNames>
    <definedName name="MCO">Feuil3!$A$2:$A$4</definedName>
  </definedNames>
  <calcPr calcId="145621"/>
</workbook>
</file>

<file path=xl/calcChain.xml><?xml version="1.0" encoding="utf-8"?>
<calcChain xmlns="http://schemas.openxmlformats.org/spreadsheetml/2006/main">
  <c r="AF9" i="1" l="1"/>
  <c r="P9" i="1"/>
  <c r="X50" i="1" l="1"/>
  <c r="AD14" i="1" l="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13" i="1"/>
  <c r="AD48" i="1" s="1"/>
  <c r="Y12" i="1"/>
  <c r="H48" i="1"/>
  <c r="AD12" i="1"/>
  <c r="W48" i="1"/>
  <c r="V48" i="1"/>
  <c r="AC15" i="1"/>
  <c r="AC25" i="1"/>
  <c r="AC26" i="1"/>
  <c r="AC27" i="1"/>
  <c r="AC28" i="1"/>
  <c r="AC29" i="1"/>
  <c r="AC30" i="1"/>
  <c r="AC31" i="1"/>
  <c r="AC32" i="1"/>
  <c r="AC33" i="1"/>
  <c r="AC34" i="1"/>
  <c r="AC35" i="1"/>
  <c r="AC36" i="1"/>
  <c r="AC37" i="1"/>
  <c r="AC38" i="1"/>
  <c r="AC39" i="1"/>
  <c r="AC40" i="1"/>
  <c r="AC41" i="1"/>
  <c r="AC42" i="1"/>
  <c r="AC43" i="1"/>
  <c r="AC44" i="1"/>
  <c r="AC45" i="1"/>
  <c r="AC46" i="1"/>
  <c r="AC47" i="1"/>
  <c r="X14" i="1"/>
  <c r="AC14" i="1" s="1"/>
  <c r="X15" i="1"/>
  <c r="X16" i="1"/>
  <c r="AC16" i="1" s="1"/>
  <c r="X17" i="1"/>
  <c r="AC17" i="1" s="1"/>
  <c r="X18" i="1"/>
  <c r="AC18" i="1" s="1"/>
  <c r="X19" i="1"/>
  <c r="AC19" i="1" s="1"/>
  <c r="X20" i="1"/>
  <c r="AC20" i="1" s="1"/>
  <c r="X21" i="1"/>
  <c r="AC21" i="1" s="1"/>
  <c r="X22" i="1"/>
  <c r="AC22" i="1" s="1"/>
  <c r="X23" i="1"/>
  <c r="AC23" i="1" s="1"/>
  <c r="X24" i="1"/>
  <c r="AC24" i="1" s="1"/>
  <c r="X25" i="1"/>
  <c r="X26" i="1"/>
  <c r="X27" i="1"/>
  <c r="X28" i="1"/>
  <c r="X29" i="1"/>
  <c r="X30" i="1"/>
  <c r="X31" i="1"/>
  <c r="X32" i="1"/>
  <c r="X33" i="1"/>
  <c r="X34" i="1"/>
  <c r="X35" i="1"/>
  <c r="X36" i="1"/>
  <c r="X37" i="1"/>
  <c r="X38" i="1"/>
  <c r="X39" i="1"/>
  <c r="X40" i="1"/>
  <c r="X41" i="1"/>
  <c r="X42" i="1"/>
  <c r="X43" i="1"/>
  <c r="X44" i="1"/>
  <c r="X45" i="1"/>
  <c r="X46" i="1"/>
  <c r="X47" i="1"/>
  <c r="X13" i="1"/>
  <c r="AC13" i="1" s="1"/>
  <c r="W12" i="1"/>
  <c r="V12" i="1"/>
  <c r="AC48" i="1" l="1"/>
  <c r="X48" i="1"/>
  <c r="F24" i="1"/>
  <c r="F23" i="1"/>
  <c r="F22" i="1"/>
  <c r="F21" i="1" l="1"/>
  <c r="F20" i="1"/>
  <c r="F19" i="1"/>
  <c r="F18" i="1"/>
  <c r="F17" i="1"/>
  <c r="F16" i="1"/>
  <c r="F15" i="1"/>
  <c r="F14" i="1"/>
  <c r="F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13" i="1"/>
  <c r="F47" i="1" l="1"/>
  <c r="F46" i="1"/>
  <c r="F45" i="1"/>
  <c r="F44" i="1"/>
  <c r="F25" i="1"/>
  <c r="D47" i="1"/>
  <c r="D46" i="1"/>
  <c r="D45" i="1"/>
  <c r="D44" i="1"/>
  <c r="D25" i="1"/>
  <c r="D24" i="1"/>
  <c r="D23" i="1"/>
  <c r="D22" i="1"/>
  <c r="D21" i="1"/>
  <c r="D20" i="1"/>
  <c r="D19" i="1"/>
  <c r="D18" i="1"/>
  <c r="D17" i="1"/>
  <c r="D16" i="1"/>
  <c r="D15" i="1"/>
  <c r="D14" i="1"/>
  <c r="D13" i="1"/>
  <c r="R14" i="1" l="1"/>
  <c r="R18" i="1"/>
  <c r="P22" i="1"/>
  <c r="R13" i="1"/>
  <c r="R15" i="1"/>
  <c r="R17" i="1"/>
  <c r="R19" i="1"/>
  <c r="P21" i="1"/>
  <c r="P23" i="1"/>
  <c r="R25" i="1"/>
  <c r="P25" i="1"/>
  <c r="R45" i="1"/>
  <c r="P45" i="1"/>
  <c r="R47" i="1"/>
  <c r="P47" i="1"/>
  <c r="R16" i="1"/>
  <c r="P20" i="1"/>
  <c r="P24" i="1"/>
  <c r="R44" i="1"/>
  <c r="P44" i="1"/>
  <c r="R46" i="1"/>
  <c r="P46" i="1"/>
  <c r="U48" i="1"/>
  <c r="C9" i="1"/>
  <c r="E48" i="1"/>
  <c r="C48"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13" i="1"/>
  <c r="Q62" i="1"/>
  <c r="Y63" i="1"/>
  <c r="X63" i="1"/>
  <c r="W63" i="1"/>
  <c r="V63" i="1"/>
  <c r="R63" i="1"/>
  <c r="Q63" i="1"/>
  <c r="Y62" i="1"/>
  <c r="Y64" i="1" s="1"/>
  <c r="X62" i="1"/>
  <c r="X64" i="1" s="1"/>
  <c r="W62" i="1"/>
  <c r="W64" i="1" s="1"/>
  <c r="V62" i="1"/>
  <c r="V64" i="1" s="1"/>
  <c r="R62" i="1"/>
  <c r="R64" i="1" s="1"/>
  <c r="Y56" i="1"/>
  <c r="X56" i="1"/>
  <c r="W56" i="1"/>
  <c r="V56" i="1"/>
  <c r="R56" i="1"/>
  <c r="Q56" i="1"/>
  <c r="Y55" i="1"/>
  <c r="X55" i="1"/>
  <c r="W55" i="1"/>
  <c r="V55" i="1"/>
  <c r="R55" i="1"/>
  <c r="Q55" i="1"/>
  <c r="Y54" i="1"/>
  <c r="Y57" i="1" s="1"/>
  <c r="X54" i="1"/>
  <c r="X57" i="1" s="1"/>
  <c r="W54" i="1"/>
  <c r="W57" i="1" s="1"/>
  <c r="V54" i="1"/>
  <c r="V57" i="1" s="1"/>
  <c r="R54" i="1"/>
  <c r="R57" i="1" s="1"/>
  <c r="Q54" i="1"/>
  <c r="I64" i="1"/>
  <c r="H64" i="1"/>
  <c r="G64" i="1"/>
  <c r="F64" i="1"/>
  <c r="C64" i="1"/>
  <c r="B64" i="1"/>
  <c r="I63" i="1"/>
  <c r="H63" i="1"/>
  <c r="G63" i="1"/>
  <c r="F63" i="1"/>
  <c r="C63" i="1"/>
  <c r="B63" i="1"/>
  <c r="I62" i="1"/>
  <c r="I65" i="1" s="1"/>
  <c r="H62" i="1"/>
  <c r="H65" i="1" s="1"/>
  <c r="G62" i="1"/>
  <c r="G65" i="1" s="1"/>
  <c r="F62" i="1"/>
  <c r="F65" i="1" s="1"/>
  <c r="C62" i="1"/>
  <c r="C65" i="1" s="1"/>
  <c r="B62" i="1"/>
  <c r="B65" i="1" s="1"/>
  <c r="I56" i="1"/>
  <c r="I55" i="1"/>
  <c r="I54" i="1"/>
  <c r="H56" i="1"/>
  <c r="H55" i="1"/>
  <c r="H54" i="1"/>
  <c r="G56" i="1"/>
  <c r="G55" i="1"/>
  <c r="G54" i="1"/>
  <c r="F56" i="1"/>
  <c r="F55" i="1"/>
  <c r="F54" i="1"/>
  <c r="C56" i="1"/>
  <c r="C55" i="1"/>
  <c r="C54" i="1"/>
  <c r="B56" i="1"/>
  <c r="B55" i="1"/>
  <c r="B54" i="1"/>
  <c r="Q57" i="1" l="1"/>
  <c r="Q64" i="1"/>
  <c r="F57" i="1"/>
  <c r="F67" i="1" s="1"/>
  <c r="G57" i="1"/>
  <c r="G67" i="1" s="1"/>
  <c r="H57" i="1"/>
  <c r="H67" i="1" s="1"/>
  <c r="I57" i="1"/>
  <c r="I67" i="1" s="1"/>
  <c r="B57" i="1"/>
  <c r="B67" i="1" s="1"/>
  <c r="V60" i="1"/>
  <c r="V52" i="1"/>
  <c r="F60" i="1"/>
  <c r="F52" i="1"/>
  <c r="F26" i="1"/>
  <c r="F27" i="1"/>
  <c r="F28" i="1"/>
  <c r="F29" i="1"/>
  <c r="F30" i="1"/>
  <c r="F31" i="1"/>
  <c r="F32" i="1"/>
  <c r="F33" i="1"/>
  <c r="F34" i="1"/>
  <c r="F35" i="1"/>
  <c r="F36" i="1"/>
  <c r="F37" i="1"/>
  <c r="F38" i="1"/>
  <c r="F39" i="1"/>
  <c r="F40" i="1"/>
  <c r="F41" i="1"/>
  <c r="F42" i="1"/>
  <c r="F43" i="1"/>
  <c r="F12" i="1"/>
  <c r="AG12" i="1"/>
  <c r="AH12" i="1"/>
  <c r="AI12" i="1"/>
  <c r="AF12" i="1"/>
  <c r="Z60" i="1"/>
  <c r="AC12" i="1"/>
  <c r="AB12" i="1"/>
  <c r="AA12" i="1"/>
  <c r="AA48" i="1"/>
  <c r="AA9" i="1"/>
  <c r="X52" i="1" s="1"/>
  <c r="S52" i="1"/>
  <c r="Q60" i="1"/>
  <c r="C57" i="1" l="1"/>
  <c r="C67" i="1" s="1"/>
  <c r="B52" i="1"/>
  <c r="J52" i="1"/>
  <c r="D60" i="1"/>
  <c r="H60" i="1"/>
  <c r="Q52" i="1"/>
  <c r="Z52" i="1"/>
  <c r="S60" i="1"/>
  <c r="X60" i="1"/>
  <c r="D52" i="1"/>
  <c r="H52" i="1"/>
  <c r="B60" i="1"/>
  <c r="J60" i="1"/>
  <c r="X12" i="1"/>
  <c r="U12" i="1"/>
  <c r="M26" i="1"/>
  <c r="M27" i="1"/>
  <c r="M28" i="1"/>
  <c r="M29" i="1"/>
  <c r="M30" i="1"/>
  <c r="M31" i="1"/>
  <c r="M32" i="1"/>
  <c r="M33" i="1"/>
  <c r="M34" i="1"/>
  <c r="M35" i="1"/>
  <c r="M36" i="1"/>
  <c r="M37" i="1"/>
  <c r="M38" i="1"/>
  <c r="M39" i="1"/>
  <c r="M40" i="1"/>
  <c r="M41" i="1"/>
  <c r="M42" i="1"/>
  <c r="M43" i="1"/>
  <c r="M44" i="1"/>
  <c r="M45" i="1"/>
  <c r="M46" i="1"/>
  <c r="M47" i="1"/>
  <c r="L27" i="1"/>
  <c r="L28" i="1"/>
  <c r="L29" i="1"/>
  <c r="L30" i="1"/>
  <c r="L31" i="1"/>
  <c r="L32" i="1"/>
  <c r="L33" i="1"/>
  <c r="L34" i="1"/>
  <c r="L35" i="1"/>
  <c r="L36" i="1"/>
  <c r="L37" i="1"/>
  <c r="L38" i="1"/>
  <c r="L39" i="1"/>
  <c r="L40" i="1"/>
  <c r="L41" i="1"/>
  <c r="L42" i="1"/>
  <c r="L43" i="1"/>
  <c r="L44" i="1"/>
  <c r="L45" i="1"/>
  <c r="L46" i="1"/>
  <c r="L47" i="1"/>
  <c r="D31" i="1"/>
  <c r="D32" i="1"/>
  <c r="D33" i="1"/>
  <c r="D34" i="1"/>
  <c r="D35" i="1"/>
  <c r="D36" i="1"/>
  <c r="D37" i="1"/>
  <c r="D38" i="1"/>
  <c r="D39" i="1"/>
  <c r="D40" i="1"/>
  <c r="D41" i="1"/>
  <c r="D42" i="1"/>
  <c r="D43" i="1"/>
  <c r="D26" i="1"/>
  <c r="D27" i="1"/>
  <c r="D28" i="1"/>
  <c r="D29" i="1"/>
  <c r="D30" i="1"/>
  <c r="M14" i="1"/>
  <c r="M15" i="1"/>
  <c r="M16" i="1"/>
  <c r="M17" i="1"/>
  <c r="M18" i="1"/>
  <c r="M19" i="1"/>
  <c r="M20" i="1"/>
  <c r="R20" i="1" s="1"/>
  <c r="M21" i="1"/>
  <c r="R21" i="1" s="1"/>
  <c r="M22" i="1"/>
  <c r="R22" i="1" s="1"/>
  <c r="M23" i="1"/>
  <c r="R23" i="1" s="1"/>
  <c r="M24" i="1"/>
  <c r="R24" i="1" s="1"/>
  <c r="M25" i="1"/>
  <c r="M13" i="1"/>
  <c r="L14" i="1"/>
  <c r="P14" i="1" s="1"/>
  <c r="L15" i="1"/>
  <c r="P15" i="1" s="1"/>
  <c r="L16" i="1"/>
  <c r="P16" i="1" s="1"/>
  <c r="L17" i="1"/>
  <c r="P17" i="1" s="1"/>
  <c r="L18" i="1"/>
  <c r="P18" i="1" s="1"/>
  <c r="L19" i="1"/>
  <c r="P19" i="1" s="1"/>
  <c r="L20" i="1"/>
  <c r="L21" i="1"/>
  <c r="L22" i="1"/>
  <c r="L23" i="1"/>
  <c r="L24" i="1"/>
  <c r="L25" i="1"/>
  <c r="L26" i="1"/>
  <c r="L13" i="1"/>
  <c r="P13" i="1" s="1"/>
  <c r="R30" i="1" l="1"/>
  <c r="P30" i="1"/>
  <c r="R28" i="1"/>
  <c r="P28" i="1"/>
  <c r="R26" i="1"/>
  <c r="P26" i="1"/>
  <c r="R42" i="1"/>
  <c r="P42" i="1"/>
  <c r="R40" i="1"/>
  <c r="P40" i="1"/>
  <c r="R38" i="1"/>
  <c r="P38" i="1"/>
  <c r="R36" i="1"/>
  <c r="P36" i="1"/>
  <c r="R34" i="1"/>
  <c r="P34" i="1"/>
  <c r="R32" i="1"/>
  <c r="P32" i="1"/>
  <c r="R29" i="1"/>
  <c r="P29" i="1"/>
  <c r="R27" i="1"/>
  <c r="P27" i="1"/>
  <c r="R43" i="1"/>
  <c r="P43" i="1"/>
  <c r="R41" i="1"/>
  <c r="P41" i="1"/>
  <c r="R39" i="1"/>
  <c r="P39" i="1"/>
  <c r="R37" i="1"/>
  <c r="P37" i="1"/>
  <c r="R35" i="1"/>
  <c r="P35" i="1"/>
  <c r="R33" i="1"/>
  <c r="P33" i="1"/>
  <c r="R31" i="1"/>
  <c r="P31" i="1"/>
  <c r="Q31" i="1" s="1"/>
  <c r="AB18" i="1"/>
  <c r="AB16" i="1"/>
  <c r="AB14" i="1"/>
  <c r="AB31" i="1"/>
  <c r="Q30" i="1"/>
  <c r="AB30" i="1"/>
  <c r="AF30" i="1" s="1"/>
  <c r="Q28" i="1"/>
  <c r="AB28" i="1"/>
  <c r="Q26" i="1"/>
  <c r="AB26" i="1"/>
  <c r="Q24" i="1"/>
  <c r="AB24" i="1"/>
  <c r="Q22" i="1"/>
  <c r="AB22" i="1"/>
  <c r="Q20" i="1"/>
  <c r="AB20" i="1"/>
  <c r="S46" i="1"/>
  <c r="AB46" i="1"/>
  <c r="AF46" i="1" s="1"/>
  <c r="S44" i="1"/>
  <c r="AB44" i="1"/>
  <c r="S42" i="1"/>
  <c r="AB42" i="1"/>
  <c r="S40" i="1"/>
  <c r="AB40" i="1"/>
  <c r="S38" i="1"/>
  <c r="AB38" i="1"/>
  <c r="S36" i="1"/>
  <c r="AB36" i="1"/>
  <c r="S34" i="1"/>
  <c r="AB34" i="1"/>
  <c r="S32" i="1"/>
  <c r="AB32" i="1"/>
  <c r="AH46" i="1"/>
  <c r="AI46" i="1" s="1"/>
  <c r="AH30" i="1"/>
  <c r="AI30" i="1" s="1"/>
  <c r="AH26" i="1"/>
  <c r="AI26" i="1" s="1"/>
  <c r="Q29" i="1"/>
  <c r="AB29" i="1"/>
  <c r="Q27" i="1"/>
  <c r="AB27" i="1"/>
  <c r="Q25" i="1"/>
  <c r="AB25" i="1"/>
  <c r="Q23" i="1"/>
  <c r="AB23" i="1"/>
  <c r="Q21" i="1"/>
  <c r="AB21" i="1"/>
  <c r="S19" i="1"/>
  <c r="AB19" i="1"/>
  <c r="S17" i="1"/>
  <c r="AB17" i="1"/>
  <c r="S15" i="1"/>
  <c r="AB15" i="1"/>
  <c r="S47" i="1"/>
  <c r="AB47" i="1"/>
  <c r="S45" i="1"/>
  <c r="AB45" i="1"/>
  <c r="S43" i="1"/>
  <c r="AB43" i="1"/>
  <c r="S41" i="1"/>
  <c r="AB41" i="1"/>
  <c r="S39" i="1"/>
  <c r="AB39" i="1"/>
  <c r="S37" i="1"/>
  <c r="AB37" i="1"/>
  <c r="S35" i="1"/>
  <c r="AB35" i="1"/>
  <c r="S33" i="1"/>
  <c r="AB33" i="1"/>
  <c r="AH31" i="1"/>
  <c r="AI31" i="1" s="1"/>
  <c r="AH29" i="1"/>
  <c r="AI29" i="1" s="1"/>
  <c r="AG46" i="1"/>
  <c r="AG30" i="1"/>
  <c r="AB13" i="1"/>
  <c r="AF13" i="1" s="1"/>
  <c r="Q47" i="1"/>
  <c r="Q45" i="1"/>
  <c r="Q43" i="1"/>
  <c r="Q41" i="1"/>
  <c r="Q39" i="1"/>
  <c r="Q37" i="1"/>
  <c r="Q35" i="1"/>
  <c r="Q33" i="1"/>
  <c r="Q46" i="1"/>
  <c r="Q44" i="1"/>
  <c r="Q42" i="1"/>
  <c r="Q40" i="1"/>
  <c r="Q38" i="1"/>
  <c r="Q36" i="1"/>
  <c r="Q34" i="1"/>
  <c r="Q32" i="1"/>
  <c r="Q18" i="1"/>
  <c r="Q14" i="1"/>
  <c r="S30" i="1"/>
  <c r="S28" i="1"/>
  <c r="S26" i="1"/>
  <c r="S23" i="1"/>
  <c r="S21" i="1"/>
  <c r="Q19" i="1"/>
  <c r="Q17" i="1"/>
  <c r="Q15" i="1"/>
  <c r="S13" i="1"/>
  <c r="S31" i="1"/>
  <c r="S29" i="1"/>
  <c r="S27" i="1"/>
  <c r="S25" i="1"/>
  <c r="S22" i="1"/>
  <c r="S20" i="1"/>
  <c r="S18" i="1"/>
  <c r="S16" i="1"/>
  <c r="S14" i="1"/>
  <c r="S24" i="1"/>
  <c r="AH32" i="1" l="1"/>
  <c r="AI32" i="1" s="1"/>
  <c r="AF32" i="1"/>
  <c r="AH34" i="1"/>
  <c r="AI34" i="1" s="1"/>
  <c r="AF34" i="1"/>
  <c r="AG34" i="1" s="1"/>
  <c r="AH36" i="1"/>
  <c r="AI36" i="1" s="1"/>
  <c r="AF36" i="1"/>
  <c r="AH38" i="1"/>
  <c r="AI38" i="1" s="1"/>
  <c r="AF38" i="1"/>
  <c r="AG38" i="1" s="1"/>
  <c r="AH40" i="1"/>
  <c r="AI40" i="1" s="1"/>
  <c r="AF40" i="1"/>
  <c r="AH42" i="1"/>
  <c r="AI42" i="1" s="1"/>
  <c r="AF42" i="1"/>
  <c r="AG42" i="1" s="1"/>
  <c r="AH44" i="1"/>
  <c r="AI44" i="1" s="1"/>
  <c r="AF44" i="1"/>
  <c r="AH20" i="1"/>
  <c r="AI20" i="1" s="1"/>
  <c r="AF20" i="1"/>
  <c r="AG20" i="1" s="1"/>
  <c r="AH22" i="1"/>
  <c r="AI22" i="1" s="1"/>
  <c r="AF22" i="1"/>
  <c r="AH24" i="1"/>
  <c r="AI24" i="1" s="1"/>
  <c r="AF24" i="1"/>
  <c r="AG24" i="1" s="1"/>
  <c r="AG26" i="1"/>
  <c r="AF26" i="1"/>
  <c r="AH28" i="1"/>
  <c r="AI28" i="1" s="1"/>
  <c r="AF28" i="1"/>
  <c r="AG31" i="1"/>
  <c r="AF31" i="1"/>
  <c r="AH16" i="1"/>
  <c r="AI16" i="1" s="1"/>
  <c r="AF16" i="1"/>
  <c r="AG16" i="1" s="1"/>
  <c r="K62" i="1" s="1"/>
  <c r="AG33" i="1"/>
  <c r="AF33" i="1"/>
  <c r="AG35" i="1"/>
  <c r="AF35" i="1"/>
  <c r="AG37" i="1"/>
  <c r="AF37" i="1"/>
  <c r="AG39" i="1"/>
  <c r="AF39" i="1"/>
  <c r="AG41" i="1"/>
  <c r="AF41" i="1"/>
  <c r="AG43" i="1"/>
  <c r="AF43" i="1"/>
  <c r="AG45" i="1"/>
  <c r="AF45" i="1"/>
  <c r="AG47" i="1"/>
  <c r="AF47" i="1"/>
  <c r="AH15" i="1"/>
  <c r="AI15" i="1" s="1"/>
  <c r="AF15" i="1"/>
  <c r="AG15" i="1" s="1"/>
  <c r="AH17" i="1"/>
  <c r="AI17" i="1" s="1"/>
  <c r="AF17" i="1"/>
  <c r="AG17" i="1" s="1"/>
  <c r="AH19" i="1"/>
  <c r="AI19" i="1" s="1"/>
  <c r="AF19" i="1"/>
  <c r="AG19" i="1" s="1"/>
  <c r="AH21" i="1"/>
  <c r="AI21" i="1" s="1"/>
  <c r="AF21" i="1"/>
  <c r="AH23" i="1"/>
  <c r="AI23" i="1" s="1"/>
  <c r="AF23" i="1"/>
  <c r="AG23" i="1" s="1"/>
  <c r="AH25" i="1"/>
  <c r="AI25" i="1" s="1"/>
  <c r="AF25" i="1"/>
  <c r="AG27" i="1"/>
  <c r="AF27" i="1"/>
  <c r="AG29" i="1"/>
  <c r="AF29" i="1"/>
  <c r="AH14" i="1"/>
  <c r="AI14" i="1" s="1"/>
  <c r="AF14" i="1"/>
  <c r="AG14" i="1" s="1"/>
  <c r="AH18" i="1"/>
  <c r="AI18" i="1" s="1"/>
  <c r="AF18" i="1"/>
  <c r="AG18" i="1" s="1"/>
  <c r="AG25" i="1"/>
  <c r="AG21" i="1"/>
  <c r="Q16" i="1"/>
  <c r="D54" i="1"/>
  <c r="Q13" i="1"/>
  <c r="AH33" i="1"/>
  <c r="AI33" i="1" s="1"/>
  <c r="AH41" i="1"/>
  <c r="AI41" i="1" s="1"/>
  <c r="AG28" i="1"/>
  <c r="AG32" i="1"/>
  <c r="AG36" i="1"/>
  <c r="AG40" i="1"/>
  <c r="AG44" i="1"/>
  <c r="AG22" i="1"/>
  <c r="AH27" i="1"/>
  <c r="AI27" i="1" s="1"/>
  <c r="AH37" i="1"/>
  <c r="AI37" i="1" s="1"/>
  <c r="AH45" i="1"/>
  <c r="AI45" i="1" s="1"/>
  <c r="AH35" i="1"/>
  <c r="AI35" i="1" s="1"/>
  <c r="AH39" i="1"/>
  <c r="AI39" i="1" s="1"/>
  <c r="AH43" i="1"/>
  <c r="AI43" i="1" s="1"/>
  <c r="AH47" i="1"/>
  <c r="AI47" i="1" s="1"/>
  <c r="Z62" i="1"/>
  <c r="AC62" i="1"/>
  <c r="Z56" i="1"/>
  <c r="AC56" i="1"/>
  <c r="Z63" i="1"/>
  <c r="AC63" i="1"/>
  <c r="Z55" i="1"/>
  <c r="AC55" i="1"/>
  <c r="Z54" i="1"/>
  <c r="Z57" i="1" s="1"/>
  <c r="AC54" i="1"/>
  <c r="U56" i="1"/>
  <c r="S56" i="1"/>
  <c r="E62" i="1"/>
  <c r="D62" i="1"/>
  <c r="U62" i="1"/>
  <c r="S62" i="1"/>
  <c r="E55" i="1"/>
  <c r="D55" i="1"/>
  <c r="U63" i="1"/>
  <c r="S63" i="1"/>
  <c r="E56" i="1"/>
  <c r="D56" i="1"/>
  <c r="D57" i="1" s="1"/>
  <c r="E63" i="1"/>
  <c r="D63" i="1"/>
  <c r="S54" i="1"/>
  <c r="U54" i="1"/>
  <c r="U55" i="1"/>
  <c r="S55" i="1"/>
  <c r="E64" i="1"/>
  <c r="D64" i="1"/>
  <c r="J62" i="1"/>
  <c r="K56" i="1"/>
  <c r="J56" i="1"/>
  <c r="K63" i="1"/>
  <c r="J63" i="1"/>
  <c r="K55" i="1"/>
  <c r="J55" i="1"/>
  <c r="K64" i="1"/>
  <c r="J64" i="1"/>
  <c r="R48" i="1"/>
  <c r="S48" i="1"/>
  <c r="P48" i="1"/>
  <c r="AH13" i="1"/>
  <c r="AI13" i="1" s="1"/>
  <c r="S12" i="1"/>
  <c r="R12" i="1"/>
  <c r="Q12" i="1"/>
  <c r="P12" i="1"/>
  <c r="J12" i="1"/>
  <c r="I12" i="1"/>
  <c r="H12" i="1"/>
  <c r="G12" i="1"/>
  <c r="E12" i="1"/>
  <c r="D12" i="1"/>
  <c r="C12" i="1"/>
  <c r="AC57" i="1" l="1"/>
  <c r="J54" i="1"/>
  <c r="J57" i="1" s="1"/>
  <c r="AG13" i="1"/>
  <c r="S57" i="1"/>
  <c r="Q48" i="1"/>
  <c r="E54" i="1"/>
  <c r="E57" i="1" s="1"/>
  <c r="K65" i="1"/>
  <c r="U57" i="1"/>
  <c r="S64" i="1"/>
  <c r="D65" i="1"/>
  <c r="D67" i="1" s="1"/>
  <c r="AC64" i="1"/>
  <c r="J65" i="1"/>
  <c r="U64" i="1"/>
  <c r="E65" i="1"/>
  <c r="Z64" i="1"/>
  <c r="AF48" i="1"/>
  <c r="AH48" i="1"/>
  <c r="AI48" i="1"/>
  <c r="E67" i="1" l="1"/>
  <c r="J67" i="1"/>
  <c r="AG48" i="1"/>
  <c r="K54" i="1"/>
  <c r="K57" i="1" s="1"/>
  <c r="K67" i="1" s="1"/>
</calcChain>
</file>

<file path=xl/sharedStrings.xml><?xml version="1.0" encoding="utf-8"?>
<sst xmlns="http://schemas.openxmlformats.org/spreadsheetml/2006/main" count="124" uniqueCount="75">
  <si>
    <t>Nombre de lits</t>
  </si>
  <si>
    <t>Nombre de places</t>
  </si>
  <si>
    <t>IP-DMS</t>
  </si>
  <si>
    <t>TOTAL</t>
  </si>
  <si>
    <t>Nombre de séances</t>
  </si>
  <si>
    <t>Ecart au nombre de lits actuel</t>
  </si>
  <si>
    <t>Nombre de places théorique</t>
  </si>
  <si>
    <t>Ecart au nombre de places actuel</t>
  </si>
  <si>
    <t>"Avant plan" (dernière année close)</t>
  </si>
  <si>
    <t>x</t>
  </si>
  <si>
    <t>TO</t>
  </si>
  <si>
    <t>Médecine HC</t>
  </si>
  <si>
    <t>Chirurgie HC</t>
  </si>
  <si>
    <t>Obstétrique HC</t>
  </si>
  <si>
    <t>Médecine HP</t>
  </si>
  <si>
    <t>Chirurgie HP</t>
  </si>
  <si>
    <t>Obstétrique HP</t>
  </si>
  <si>
    <t>Jours d'ouverture</t>
  </si>
  <si>
    <t>Taux d'occupation ou de rotation</t>
  </si>
  <si>
    <t>Installation</t>
  </si>
  <si>
    <t>Places</t>
  </si>
  <si>
    <t>Lits</t>
  </si>
  <si>
    <t>Nombre de places ou de lits</t>
  </si>
  <si>
    <t>Médecine HS</t>
  </si>
  <si>
    <t>Chirurgie HS</t>
  </si>
  <si>
    <t>Obstétrique HS</t>
  </si>
  <si>
    <t>Evolutions prévues pendant le plan</t>
  </si>
  <si>
    <t>"Après plan" (première année pleine après la fin du plan d'action)</t>
  </si>
  <si>
    <t>Références COPERMO</t>
  </si>
  <si>
    <t>Séances</t>
  </si>
  <si>
    <t>Ecart au nombre de lits en fin de plan</t>
  </si>
  <si>
    <t>Ecart au nombre de places en fin de plan</t>
  </si>
  <si>
    <t>Variation du nombre de lits</t>
  </si>
  <si>
    <t>Variation du nombre de places</t>
  </si>
  <si>
    <t>Nombre de lits théorique</t>
  </si>
  <si>
    <t>Hospitalisation de semaine</t>
  </si>
  <si>
    <t>Hospitalisation partielle</t>
  </si>
  <si>
    <t>Variation du nombre de séances</t>
  </si>
  <si>
    <r>
      <t xml:space="preserve">Nombre de jours d’ouverture/an </t>
    </r>
    <r>
      <rPr>
        <sz val="9"/>
        <color rgb="FF000000"/>
        <rFont val="Calibri"/>
        <family val="2"/>
        <scheme val="minor"/>
      </rPr>
      <t>("journées exploitables" au sens de la SAE)</t>
    </r>
  </si>
  <si>
    <r>
      <t xml:space="preserve">Hospitalisation complète </t>
    </r>
    <r>
      <rPr>
        <sz val="14"/>
        <color theme="0"/>
        <rFont val="Calibri"/>
        <family val="2"/>
        <scheme val="minor"/>
      </rPr>
      <t>(hors hospitalisation de semaine)</t>
    </r>
  </si>
  <si>
    <t>Séances hors onco</t>
  </si>
  <si>
    <t>Séances onco</t>
  </si>
  <si>
    <r>
      <t xml:space="preserve">Classification
</t>
    </r>
    <r>
      <rPr>
        <sz val="9"/>
        <color rgb="FF000000"/>
        <rFont val="Calibri"/>
        <family val="2"/>
        <scheme val="minor"/>
      </rPr>
      <t>(liste déroulante)</t>
    </r>
  </si>
  <si>
    <r>
      <t xml:space="preserve">Nombre de jours d’ouverture/an
</t>
    </r>
    <r>
      <rPr>
        <sz val="9"/>
        <color theme="1"/>
        <rFont val="Calibri"/>
        <family val="2"/>
        <scheme val="minor"/>
      </rPr>
      <t>(liste déroulante)</t>
    </r>
  </si>
  <si>
    <t>TOTAL HC hors hospi de sem</t>
  </si>
  <si>
    <t>TOTAL HS</t>
  </si>
  <si>
    <t>TOTAL HP</t>
  </si>
  <si>
    <t>TOTAL Séances</t>
  </si>
  <si>
    <t>TOTAL Hospitalisation complète</t>
  </si>
  <si>
    <r>
      <t xml:space="preserve">Variation du nombre de lits ou places 
</t>
    </r>
    <r>
      <rPr>
        <b/>
        <sz val="9"/>
        <color theme="1"/>
        <rFont val="Calibri"/>
        <family val="2"/>
        <scheme val="minor"/>
      </rPr>
      <t>(préciser si + ou -)</t>
    </r>
  </si>
  <si>
    <t>Nombre de lits théorique en fin de plan</t>
  </si>
  <si>
    <t>Nombre de lits théorique actuel</t>
  </si>
  <si>
    <t>Nombre de places théorique actuel</t>
  </si>
  <si>
    <t>Nombre de places théorique en fin de plan</t>
  </si>
  <si>
    <t>Tableau de présentation du capacitaire MCO (hors soins critiques) et de son évolution pendant le plan</t>
  </si>
  <si>
    <t>Nombre de RUM ou nombre de séances</t>
  </si>
  <si>
    <t>Total des séjours (RSS)</t>
  </si>
  <si>
    <t xml:space="preserve">Variation totale du nombre de RUM ou de séances 
</t>
  </si>
  <si>
    <r>
      <t xml:space="preserve">Autres variations de l'activité en nombre de RUM ou séances </t>
    </r>
    <r>
      <rPr>
        <sz val="9"/>
        <color theme="1"/>
        <rFont val="Calibri"/>
        <family val="2"/>
        <scheme val="minor"/>
      </rPr>
      <t>(préciser si + ou -)</t>
    </r>
  </si>
  <si>
    <t>Total des séjours supplémentaires (RSS)</t>
  </si>
  <si>
    <r>
      <t xml:space="preserve">Nombre de journées </t>
    </r>
    <r>
      <rPr>
        <sz val="9"/>
        <color rgb="FF000000"/>
        <rFont val="Calibri"/>
        <family val="2"/>
        <scheme val="minor"/>
      </rPr>
      <t>des RUM de l'unité</t>
    </r>
    <r>
      <rPr>
        <b/>
        <sz val="11"/>
        <color rgb="FF000000"/>
        <rFont val="Calibri"/>
        <family val="2"/>
        <scheme val="minor"/>
      </rPr>
      <t xml:space="preserve">
</t>
    </r>
  </si>
  <si>
    <t>Nombre de RUM</t>
  </si>
  <si>
    <t>Variation du nombre de RUM</t>
  </si>
  <si>
    <r>
      <t xml:space="preserve">IP-DMS </t>
    </r>
    <r>
      <rPr>
        <sz val="9"/>
        <color rgb="FF000000"/>
        <rFont val="Calibri"/>
        <family val="2"/>
        <scheme val="minor"/>
      </rPr>
      <t xml:space="preserve">des séjours passés par l'unité </t>
    </r>
    <r>
      <rPr>
        <b/>
        <sz val="11"/>
        <color rgb="FF000000"/>
        <rFont val="Calibri"/>
        <family val="2"/>
        <scheme val="minor"/>
      </rPr>
      <t xml:space="preserve">
</t>
    </r>
    <r>
      <rPr>
        <sz val="9"/>
        <color rgb="FF000000"/>
        <rFont val="Calibri"/>
        <family val="2"/>
        <scheme val="minor"/>
      </rPr>
      <t>(hors secteurs ambu)</t>
    </r>
  </si>
  <si>
    <r>
      <t xml:space="preserve">Variation du nombre de RUM liée à l'activité HC transférée en ambu
</t>
    </r>
    <r>
      <rPr>
        <sz val="9"/>
        <color theme="1"/>
        <rFont val="Calibri"/>
        <family val="2"/>
        <scheme val="minor"/>
      </rPr>
      <t>(préciser si + ou -)</t>
    </r>
  </si>
  <si>
    <t xml:space="preserve">Description de la méthode employée pour évaluer la variation de l'activité pendant le plan et notamment les transferts vers l'ambulatoire </t>
  </si>
  <si>
    <t>Cet outil permet de calculer l'écart à la cible capacitaire théorique évaluée sur la base de l'activité transmise par l'établissement, et des références d'IP et de taux d'occupation du COPERMO. Les résultats affichés par l'outil doivent ensuite nécessairement être contextualisés par l'établissement et l'ARS.</t>
  </si>
  <si>
    <t>Commentaires 
(expliciter l'écart à la cible théorique, le cas échéant)</t>
  </si>
  <si>
    <r>
      <t xml:space="preserve">Nombre de journées </t>
    </r>
    <r>
      <rPr>
        <sz val="11"/>
        <color theme="0"/>
        <rFont val="Calibri"/>
        <family val="2"/>
        <scheme val="minor"/>
      </rPr>
      <t>des RUM de l'unité (hors évolution de l'IP-DMS)</t>
    </r>
    <r>
      <rPr>
        <b/>
        <sz val="11"/>
        <color theme="0"/>
        <rFont val="Calibri"/>
        <family val="2"/>
        <scheme val="minor"/>
      </rPr>
      <t xml:space="preserve">
</t>
    </r>
  </si>
  <si>
    <t>Evolution des séjours sur la durée du plan</t>
  </si>
  <si>
    <t>Seules les cases jaunes sont à remplir, les autres cellules se calculant automatiquement</t>
  </si>
  <si>
    <r>
      <t xml:space="preserve">Taux d’occupation ou de rotation
</t>
    </r>
    <r>
      <rPr>
        <sz val="9"/>
        <color rgb="FF000000"/>
        <rFont val="Calibri"/>
        <family val="2"/>
        <scheme val="minor"/>
      </rPr>
      <t>(selon périmètre "journées exploitables" SAE)</t>
    </r>
  </si>
  <si>
    <r>
      <t xml:space="preserve">Equivalent de cette variation totale en nombre de journées </t>
    </r>
    <r>
      <rPr>
        <sz val="11"/>
        <color theme="1"/>
        <rFont val="Calibri"/>
        <family val="2"/>
        <scheme val="minor"/>
      </rPr>
      <t xml:space="preserve">des RUM de l'unité </t>
    </r>
    <r>
      <rPr>
        <sz val="9"/>
        <color theme="1"/>
        <rFont val="Calibri"/>
        <family val="2"/>
        <scheme val="minor"/>
      </rPr>
      <t>(hors variation de l'IP-DMS)</t>
    </r>
  </si>
  <si>
    <r>
      <t xml:space="preserve">Type d’activité (UM de l'ES correspondant au PMSI) 
</t>
    </r>
    <r>
      <rPr>
        <sz val="9"/>
        <color rgb="FF000000"/>
        <rFont val="Calibri"/>
        <family val="2"/>
        <scheme val="minor"/>
      </rPr>
      <t>Il est possible de regrouper plusieurs UM sur une ligne si certaines ne peuvent pas être retraduites seules en capacités de lits et places ou en IP-DMS</t>
    </r>
  </si>
  <si>
    <t>V102019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</si>
</sst>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
  </numFmts>
  <fonts count="2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sz val="9"/>
      <color rgb="FF000000"/>
      <name val="Calibri"/>
      <family val="2"/>
      <scheme val="minor"/>
    </font>
    <font>
      <sz val="9"/>
      <color theme="1"/>
      <name val="Calibri"/>
      <family val="2"/>
      <scheme val="minor"/>
    </font>
    <font>
      <b/>
      <sz val="9"/>
      <color theme="1"/>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b/>
      <sz val="22"/>
      <color theme="1"/>
      <name val="Calibri"/>
      <family val="2"/>
      <scheme val="minor"/>
    </font>
    <font>
      <b/>
      <sz val="12"/>
      <color theme="1"/>
      <name val="Calibri"/>
      <family val="2"/>
      <scheme val="minor"/>
    </font>
    <font>
      <b/>
      <sz val="11"/>
      <name val="Calibri"/>
      <family val="2"/>
      <scheme val="minor"/>
    </font>
    <font>
      <i/>
      <sz val="14"/>
      <name val="Calibri"/>
      <family val="2"/>
      <scheme val="minor"/>
    </font>
    <font>
      <i/>
      <sz val="11"/>
      <color theme="1"/>
      <name val="Calibri"/>
      <family val="2"/>
      <scheme val="minor"/>
    </font>
    <font>
      <sz val="11"/>
      <color theme="1" tint="0.499984740745262"/>
      <name val="Calibri"/>
      <family val="2"/>
      <scheme val="minor"/>
    </font>
    <font>
      <b/>
      <sz val="11"/>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rgb="FFFFFFCC"/>
        <bgColor indexed="64"/>
      </patternFill>
    </fill>
    <fill>
      <patternFill patternType="lightGray">
        <bgColor theme="0"/>
      </patternFill>
    </fill>
    <fill>
      <patternFill patternType="lightGray"/>
    </fill>
    <fill>
      <patternFill patternType="solid">
        <fgColor theme="1"/>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39">
    <xf numFmtId="0" fontId="0" fillId="0" borderId="0" xfId="0"/>
    <xf numFmtId="0" fontId="2" fillId="0" borderId="0" xfId="0" applyFont="1" applyAlignment="1">
      <alignment vertical="center"/>
    </xf>
    <xf numFmtId="0" fontId="0" fillId="0" borderId="0" xfId="0" applyFont="1" applyAlignment="1">
      <alignment vertical="center"/>
    </xf>
    <xf numFmtId="20" fontId="0" fillId="0" borderId="0" xfId="0" applyNumberFormat="1" applyFont="1" applyAlignment="1">
      <alignment vertical="center"/>
    </xf>
    <xf numFmtId="0" fontId="5" fillId="2" borderId="0" xfId="0" applyFont="1" applyFill="1" applyBorder="1" applyAlignment="1">
      <alignment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9" fontId="0" fillId="0" borderId="0" xfId="0" applyNumberFormat="1"/>
    <xf numFmtId="0" fontId="0" fillId="0" borderId="0" xfId="0" applyAlignment="1">
      <alignment horizontal="center"/>
    </xf>
    <xf numFmtId="0" fontId="0" fillId="0" borderId="0" xfId="0" applyFont="1" applyBorder="1" applyAlignment="1">
      <alignment horizontal="center" vertical="center"/>
    </xf>
    <xf numFmtId="0" fontId="0" fillId="0" borderId="0" xfId="0" applyFont="1" applyBorder="1" applyAlignment="1">
      <alignment vertical="center"/>
    </xf>
    <xf numFmtId="0" fontId="4" fillId="2" borderId="0" xfId="0" applyFont="1" applyFill="1" applyBorder="1" applyAlignment="1">
      <alignment horizontal="right" vertical="center" wrapText="1"/>
    </xf>
    <xf numFmtId="0" fontId="0" fillId="0" borderId="0" xfId="1" applyNumberFormat="1" applyFont="1" applyAlignment="1">
      <alignment horizontal="center"/>
    </xf>
    <xf numFmtId="3" fontId="0" fillId="0" borderId="0" xfId="0" applyNumberFormat="1" applyFont="1" applyAlignment="1">
      <alignment vertical="center"/>
    </xf>
    <xf numFmtId="0" fontId="0" fillId="0" borderId="1" xfId="0" applyFont="1" applyBorder="1" applyAlignment="1">
      <alignment vertical="center"/>
    </xf>
    <xf numFmtId="164" fontId="0" fillId="0" borderId="1" xfId="0" applyNumberFormat="1" applyFont="1" applyBorder="1" applyAlignment="1">
      <alignment horizontal="center" vertical="center"/>
    </xf>
    <xf numFmtId="3" fontId="0" fillId="0" borderId="1" xfId="0" applyNumberFormat="1" applyFont="1" applyBorder="1" applyAlignment="1">
      <alignment horizontal="center" vertical="center"/>
    </xf>
    <xf numFmtId="0" fontId="4" fillId="2" borderId="0" xfId="0" applyFont="1" applyFill="1" applyBorder="1" applyAlignment="1">
      <alignment vertical="center" wrapText="1"/>
    </xf>
    <xf numFmtId="3" fontId="5" fillId="2" borderId="0"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65" fontId="0" fillId="0" borderId="1" xfId="0" applyNumberFormat="1" applyFont="1" applyBorder="1" applyAlignment="1">
      <alignment horizontal="center" vertical="center"/>
    </xf>
    <xf numFmtId="0" fontId="0" fillId="0" borderId="4" xfId="0" applyFont="1" applyBorder="1" applyAlignment="1">
      <alignment horizontal="center" vertical="center"/>
    </xf>
    <xf numFmtId="0" fontId="0" fillId="9" borderId="0" xfId="0" applyFont="1" applyFill="1" applyBorder="1" applyAlignment="1">
      <alignment horizontal="center" vertical="center"/>
    </xf>
    <xf numFmtId="20" fontId="0" fillId="0" borderId="0" xfId="0" applyNumberFormat="1" applyFont="1" applyBorder="1" applyAlignment="1">
      <alignment vertical="center"/>
    </xf>
    <xf numFmtId="0" fontId="2" fillId="0" borderId="0" xfId="0" applyFont="1" applyBorder="1" applyAlignment="1">
      <alignment vertical="center"/>
    </xf>
    <xf numFmtId="0" fontId="5" fillId="3"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0" fillId="6" borderId="0" xfId="0" applyFont="1" applyFill="1" applyBorder="1" applyAlignment="1">
      <alignment horizontal="center" vertical="center"/>
    </xf>
    <xf numFmtId="0" fontId="3" fillId="7"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5" fillId="9" borderId="0" xfId="0" applyFont="1" applyFill="1" applyBorder="1" applyAlignment="1">
      <alignment vertical="center" wrapText="1"/>
    </xf>
    <xf numFmtId="0" fontId="5" fillId="9"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3" fontId="5" fillId="9" borderId="0" xfId="1" applyNumberFormat="1" applyFont="1" applyFill="1" applyBorder="1" applyAlignment="1">
      <alignment horizontal="center" vertical="center" wrapText="1"/>
    </xf>
    <xf numFmtId="9" fontId="5" fillId="0" borderId="0" xfId="2" applyFont="1" applyFill="1" applyBorder="1" applyAlignment="1">
      <alignment horizontal="center" vertical="center" wrapText="1"/>
    </xf>
    <xf numFmtId="9" fontId="0" fillId="0" borderId="0" xfId="2" applyFont="1" applyBorder="1" applyAlignment="1">
      <alignment horizontal="center" vertical="center"/>
    </xf>
    <xf numFmtId="0" fontId="0" fillId="9" borderId="0" xfId="2" applyNumberFormat="1" applyFont="1" applyFill="1" applyBorder="1" applyAlignment="1">
      <alignment horizontal="center" vertical="center"/>
    </xf>
    <xf numFmtId="164" fontId="5" fillId="2" borderId="0" xfId="0" applyNumberFormat="1" applyFont="1" applyFill="1" applyBorder="1" applyAlignment="1">
      <alignment horizontal="center" vertical="center" wrapText="1"/>
    </xf>
    <xf numFmtId="164" fontId="0" fillId="0" borderId="0" xfId="0" applyNumberFormat="1" applyFont="1" applyBorder="1" applyAlignment="1">
      <alignment horizontal="center" vertical="center"/>
    </xf>
    <xf numFmtId="165" fontId="0" fillId="0" borderId="0" xfId="0" applyNumberFormat="1" applyFont="1" applyBorder="1" applyAlignment="1">
      <alignment horizontal="center" vertical="center"/>
    </xf>
    <xf numFmtId="3" fontId="0" fillId="0" borderId="0" xfId="0" applyNumberFormat="1" applyFont="1" applyBorder="1" applyAlignment="1">
      <alignment horizontal="center" vertical="center"/>
    </xf>
    <xf numFmtId="0" fontId="5" fillId="10" borderId="0" xfId="0" applyFont="1" applyFill="1" applyBorder="1" applyAlignment="1">
      <alignment vertical="center" wrapText="1"/>
    </xf>
    <xf numFmtId="3" fontId="5" fillId="2" borderId="0" xfId="1" applyNumberFormat="1" applyFont="1" applyFill="1" applyBorder="1" applyAlignment="1">
      <alignment horizontal="center" vertical="center" wrapText="1"/>
    </xf>
    <xf numFmtId="3" fontId="5" fillId="10" borderId="0" xfId="1" applyNumberFormat="1" applyFont="1" applyFill="1" applyBorder="1" applyAlignment="1">
      <alignment horizontal="center" vertical="center" wrapText="1"/>
    </xf>
    <xf numFmtId="0" fontId="5" fillId="10" borderId="0" xfId="0" applyFont="1" applyFill="1" applyBorder="1" applyAlignment="1">
      <alignment horizontal="center" vertical="center" wrapText="1"/>
    </xf>
    <xf numFmtId="9" fontId="5" fillId="10" borderId="0" xfId="2" applyFont="1" applyFill="1" applyBorder="1" applyAlignment="1">
      <alignment horizontal="center" vertical="center" wrapText="1"/>
    </xf>
    <xf numFmtId="0" fontId="0" fillId="11" borderId="0" xfId="0" applyFont="1" applyFill="1" applyBorder="1" applyAlignment="1">
      <alignment horizontal="center" vertical="center"/>
    </xf>
    <xf numFmtId="0" fontId="0" fillId="11" borderId="0" xfId="0" applyFont="1" applyFill="1" applyBorder="1" applyAlignment="1">
      <alignment vertical="center"/>
    </xf>
    <xf numFmtId="3" fontId="0" fillId="9" borderId="0" xfId="0" applyNumberFormat="1" applyFont="1" applyFill="1" applyBorder="1" applyAlignment="1">
      <alignment horizontal="center" vertical="center"/>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0" fontId="2" fillId="0" borderId="1" xfId="0" applyFont="1" applyBorder="1" applyAlignment="1">
      <alignment vertical="center"/>
    </xf>
    <xf numFmtId="164" fontId="5" fillId="0" borderId="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2" fillId="0" borderId="4" xfId="0" applyFont="1" applyBorder="1" applyAlignment="1">
      <alignment horizontal="center" vertical="center"/>
    </xf>
    <xf numFmtId="165" fontId="15" fillId="5" borderId="1" xfId="0" applyNumberFormat="1" applyFont="1" applyFill="1" applyBorder="1" applyAlignment="1">
      <alignment horizontal="center" vertical="center"/>
    </xf>
    <xf numFmtId="164" fontId="15" fillId="5" borderId="1" xfId="0" applyNumberFormat="1" applyFont="1" applyFill="1" applyBorder="1" applyAlignment="1">
      <alignment horizontal="center" vertical="center"/>
    </xf>
    <xf numFmtId="165" fontId="1" fillId="8" borderId="1" xfId="0" applyNumberFormat="1" applyFont="1" applyFill="1" applyBorder="1" applyAlignment="1">
      <alignment horizontal="center" vertical="center"/>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3" fontId="5" fillId="9"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11" fillId="0" borderId="0" xfId="0" applyFont="1" applyFill="1" applyBorder="1" applyAlignment="1">
      <alignment vertical="center"/>
    </xf>
    <xf numFmtId="3" fontId="0"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165" fontId="0" fillId="0" borderId="2" xfId="0" applyNumberFormat="1" applyFont="1" applyBorder="1" applyAlignment="1">
      <alignment horizontal="center" vertical="center"/>
    </xf>
    <xf numFmtId="165" fontId="15" fillId="5" borderId="2" xfId="0" applyNumberFormat="1" applyFont="1" applyFill="1" applyBorder="1" applyAlignment="1">
      <alignment horizontal="center" vertical="center"/>
    </xf>
    <xf numFmtId="166" fontId="17" fillId="0" borderId="5" xfId="2" applyNumberFormat="1" applyFont="1" applyFill="1" applyBorder="1" applyAlignment="1">
      <alignment vertical="top"/>
    </xf>
    <xf numFmtId="3" fontId="0" fillId="9" borderId="0" xfId="1" applyNumberFormat="1" applyFont="1" applyFill="1" applyBorder="1" applyAlignment="1">
      <alignment vertical="center"/>
    </xf>
    <xf numFmtId="0" fontId="18" fillId="0" borderId="0" xfId="0" applyFont="1" applyAlignment="1">
      <alignment vertical="center"/>
    </xf>
    <xf numFmtId="164" fontId="1" fillId="8" borderId="6" xfId="0" applyNumberFormat="1" applyFont="1" applyFill="1" applyBorder="1" applyAlignment="1">
      <alignment horizontal="center" vertical="center"/>
    </xf>
    <xf numFmtId="164" fontId="1" fillId="8" borderId="0" xfId="0" applyNumberFormat="1" applyFont="1" applyFill="1" applyBorder="1" applyAlignment="1">
      <alignment horizontal="center" vertical="center"/>
    </xf>
    <xf numFmtId="0" fontId="11" fillId="12" borderId="0" xfId="0" applyFont="1" applyFill="1" applyBorder="1" applyAlignment="1">
      <alignment horizontal="center" vertical="center"/>
    </xf>
    <xf numFmtId="0" fontId="11" fillId="12" borderId="5" xfId="0" applyFont="1" applyFill="1" applyBorder="1" applyAlignment="1">
      <alignment horizontal="center" vertical="center"/>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xf>
    <xf numFmtId="165" fontId="1" fillId="8"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164" fontId="1" fillId="8" borderId="1" xfId="0" applyNumberFormat="1" applyFont="1" applyFill="1" applyBorder="1" applyAlignment="1">
      <alignment horizontal="center" vertical="center"/>
    </xf>
    <xf numFmtId="0" fontId="11" fillId="12" borderId="2" xfId="0" applyFont="1" applyFill="1" applyBorder="1" applyAlignment="1">
      <alignment horizontal="center" vertical="center"/>
    </xf>
    <xf numFmtId="0" fontId="11" fillId="12" borderId="3"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3" fillId="0" borderId="0" xfId="0" applyFont="1" applyBorder="1" applyAlignment="1">
      <alignment horizontal="center" vertical="center"/>
    </xf>
    <xf numFmtId="0" fontId="0" fillId="0" borderId="0" xfId="0" applyFont="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5"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66" fontId="17" fillId="0" borderId="5" xfId="2" applyNumberFormat="1" applyFont="1" applyFill="1" applyBorder="1" applyAlignment="1">
      <alignment horizontal="center" vertical="top" wrapText="1"/>
    </xf>
    <xf numFmtId="0" fontId="2" fillId="6" borderId="0" xfId="0" applyFont="1" applyFill="1" applyBorder="1" applyAlignment="1">
      <alignment horizontal="center" vertical="center" wrapText="1"/>
    </xf>
    <xf numFmtId="0" fontId="0" fillId="0" borderId="4" xfId="0" applyFont="1" applyBorder="1" applyAlignment="1">
      <alignment horizontal="center" vertical="center" wrapText="1"/>
    </xf>
    <xf numFmtId="164" fontId="0" fillId="0" borderId="2" xfId="0" applyNumberFormat="1" applyFont="1" applyBorder="1" applyAlignment="1">
      <alignment horizontal="center" vertical="center"/>
    </xf>
    <xf numFmtId="164" fontId="0" fillId="0" borderId="3" xfId="0" applyNumberFormat="1" applyFont="1" applyBorder="1" applyAlignment="1">
      <alignment horizontal="center" vertical="center"/>
    </xf>
    <xf numFmtId="164" fontId="0" fillId="0" borderId="4" xfId="0" applyNumberFormat="1" applyFont="1" applyBorder="1" applyAlignment="1">
      <alignment horizontal="center" vertical="center"/>
    </xf>
    <xf numFmtId="165" fontId="2" fillId="0" borderId="14" xfId="0" applyNumberFormat="1" applyFont="1" applyBorder="1" applyAlignment="1">
      <alignment horizontal="center" vertical="center"/>
    </xf>
    <xf numFmtId="165" fontId="2" fillId="0" borderId="5" xfId="0" applyNumberFormat="1" applyFont="1" applyBorder="1" applyAlignment="1">
      <alignment horizontal="center" vertical="center"/>
    </xf>
    <xf numFmtId="165" fontId="2" fillId="0" borderId="15" xfId="0" applyNumberFormat="1" applyFont="1" applyBorder="1" applyAlignment="1">
      <alignment horizontal="center" vertical="center"/>
    </xf>
    <xf numFmtId="0" fontId="1" fillId="8"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4" fillId="2" borderId="0" xfId="0" applyFont="1" applyFill="1" applyBorder="1" applyAlignment="1">
      <alignment horizontal="right" vertical="center" wrapText="1"/>
    </xf>
    <xf numFmtId="0" fontId="14" fillId="4" borderId="0" xfId="0" applyFont="1" applyFill="1" applyBorder="1" applyAlignment="1">
      <alignment horizontal="center" vertical="center"/>
    </xf>
    <xf numFmtId="0" fontId="2" fillId="4" borderId="0" xfId="0" applyFont="1" applyFill="1" applyBorder="1" applyAlignment="1">
      <alignment horizontal="center" vertical="center" wrapText="1"/>
    </xf>
    <xf numFmtId="0" fontId="2" fillId="4" borderId="0" xfId="0" applyFont="1" applyFill="1" applyBorder="1" applyAlignment="1">
      <alignment horizontal="center" vertical="center"/>
    </xf>
    <xf numFmtId="0" fontId="14"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19" fillId="0" borderId="0" xfId="0" applyFont="1" applyAlignment="1">
      <alignment horizontal="center" vertical="center"/>
    </xf>
    <xf numFmtId="165" fontId="2" fillId="0" borderId="2" xfId="0" applyNumberFormat="1" applyFont="1" applyBorder="1" applyAlignment="1">
      <alignment horizontal="center" vertical="center"/>
    </xf>
    <xf numFmtId="165" fontId="2" fillId="0" borderId="3" xfId="0" applyNumberFormat="1" applyFont="1" applyBorder="1" applyAlignment="1">
      <alignment horizontal="center" vertical="center"/>
    </xf>
    <xf numFmtId="165" fontId="2" fillId="0" borderId="4" xfId="0" applyNumberFormat="1" applyFont="1" applyBorder="1" applyAlignment="1">
      <alignment horizontal="center" vertical="center"/>
    </xf>
    <xf numFmtId="165" fontId="0"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0" fontId="10" fillId="7" borderId="0"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0" fillId="8" borderId="0"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5"/>
  <sheetViews>
    <sheetView showGridLines="0" tabSelected="1" zoomScale="80" zoomScaleNormal="80" workbookViewId="0">
      <selection activeCell="L6" sqref="L6"/>
    </sheetView>
  </sheetViews>
  <sheetFormatPr baseColWidth="10" defaultRowHeight="15" x14ac:dyDescent="0.25"/>
  <cols>
    <col min="1" max="1" width="27.42578125" style="2" customWidth="1"/>
    <col min="2" max="2" width="17.85546875" style="2" customWidth="1"/>
    <col min="3" max="4" width="9.28515625" style="2" customWidth="1"/>
    <col min="5" max="5" width="17" style="2" customWidth="1"/>
    <col min="6" max="6" width="10.7109375" style="2" customWidth="1"/>
    <col min="7" max="7" width="9.85546875" style="2" customWidth="1"/>
    <col min="8" max="8" width="11.140625" style="2" customWidth="1"/>
    <col min="9" max="9" width="12.7109375" style="2" customWidth="1"/>
    <col min="10" max="10" width="14.5703125" style="2" customWidth="1"/>
    <col min="11" max="11" width="2" style="2" customWidth="1"/>
    <col min="12" max="12" width="8.28515625" style="2" customWidth="1"/>
    <col min="13" max="13" width="12.85546875" style="2" customWidth="1"/>
    <col min="14" max="14" width="12.140625" style="2" customWidth="1"/>
    <col min="15" max="15" width="1.85546875" style="2" customWidth="1"/>
    <col min="16" max="16" width="10.28515625" style="2" customWidth="1"/>
    <col min="17" max="17" width="8.5703125" style="2" customWidth="1"/>
    <col min="18" max="18" width="11.140625" style="2" customWidth="1"/>
    <col min="19" max="19" width="8" style="2" customWidth="1"/>
    <col min="20" max="20" width="4.28515625" style="2" customWidth="1"/>
    <col min="21" max="21" width="15.85546875" style="2" customWidth="1"/>
    <col min="22" max="22" width="12.28515625" style="2" customWidth="1"/>
    <col min="23" max="23" width="16.140625" style="2" customWidth="1"/>
    <col min="24" max="24" width="12.5703125" style="2" customWidth="1"/>
    <col min="25" max="25" width="12.85546875" style="2" customWidth="1"/>
    <col min="26" max="26" width="2" style="2" customWidth="1"/>
    <col min="27" max="27" width="11" style="2" customWidth="1"/>
    <col min="28" max="28" width="8.28515625" style="2" customWidth="1"/>
    <col min="29" max="29" width="11.28515625" style="2" customWidth="1"/>
    <col min="30" max="30" width="11.7109375" style="2" customWidth="1"/>
    <col min="31" max="31" width="2" style="2" customWidth="1"/>
    <col min="32" max="32" width="12.5703125" style="2" customWidth="1"/>
    <col min="33" max="33" width="12.140625" style="2" customWidth="1"/>
    <col min="34" max="34" width="12.5703125" style="2" customWidth="1"/>
    <col min="35" max="35" width="11.28515625" style="2" customWidth="1"/>
    <col min="36" max="36" width="2.28515625" style="2" customWidth="1"/>
    <col min="37" max="37" width="28.28515625" style="2" customWidth="1"/>
    <col min="38" max="16384" width="11.42578125" style="2"/>
  </cols>
  <sheetData>
    <row r="1" spans="1:37" ht="28.5" x14ac:dyDescent="0.25">
      <c r="A1" s="88" t="s">
        <v>54</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1:37" x14ac:dyDescent="0.25">
      <c r="A2" s="89" t="s">
        <v>66</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row>
    <row r="3" spans="1:37" x14ac:dyDescent="0.25">
      <c r="A3" s="127" t="s">
        <v>70</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row>
    <row r="4" spans="1:37" ht="29.25" customHeight="1" x14ac:dyDescent="0.25">
      <c r="A4" s="73" t="s">
        <v>74</v>
      </c>
      <c r="B4" s="1"/>
      <c r="C4" s="1"/>
    </row>
    <row r="5" spans="1:37" ht="27" customHeight="1" x14ac:dyDescent="0.25">
      <c r="A5" s="105" t="s">
        <v>8</v>
      </c>
      <c r="B5" s="105"/>
      <c r="C5" s="105"/>
      <c r="D5" s="22"/>
    </row>
    <row r="6" spans="1:37" ht="30" customHeight="1" x14ac:dyDescent="0.25">
      <c r="A6" s="105" t="s">
        <v>27</v>
      </c>
      <c r="B6" s="105"/>
      <c r="C6" s="105"/>
      <c r="D6" s="22"/>
    </row>
    <row r="8" spans="1:37" x14ac:dyDescent="0.25">
      <c r="A8" s="3"/>
      <c r="B8" s="3"/>
    </row>
    <row r="9" spans="1:37" ht="51.75" customHeight="1" x14ac:dyDescent="0.25">
      <c r="A9" s="23"/>
      <c r="B9" s="23"/>
      <c r="C9" s="107" t="str">
        <f>"Données " &amp; D5 &amp;" (avant la mise en œuvre du plan)"</f>
        <v>Données  (avant la mise en œuvre du plan)</v>
      </c>
      <c r="D9" s="107"/>
      <c r="E9" s="107"/>
      <c r="F9" s="107"/>
      <c r="G9" s="107"/>
      <c r="H9" s="107"/>
      <c r="I9" s="107"/>
      <c r="J9" s="107"/>
      <c r="K9" s="24"/>
      <c r="L9" s="121" t="s">
        <v>28</v>
      </c>
      <c r="M9" s="121"/>
      <c r="N9" s="121"/>
      <c r="O9" s="10"/>
      <c r="P9" s="124" t="str">
        <f>"Ecart à la cible théorique évaluée sur la base des références COPERMO pour l'année "&amp;D5</f>
        <v xml:space="preserve">Ecart à la cible théorique évaluée sur la base des références COPERMO pour l'année </v>
      </c>
      <c r="Q9" s="124"/>
      <c r="R9" s="124"/>
      <c r="S9" s="124"/>
      <c r="T9" s="10"/>
      <c r="U9" s="137" t="s">
        <v>26</v>
      </c>
      <c r="V9" s="137"/>
      <c r="W9" s="137"/>
      <c r="X9" s="137"/>
      <c r="Y9" s="137"/>
      <c r="Z9" s="10"/>
      <c r="AA9" s="133" t="str">
        <f>"Données "&amp;D6&amp;" (après la mise en œuvre du plan)"</f>
        <v>Données  (après la mise en œuvre du plan)</v>
      </c>
      <c r="AB9" s="133"/>
      <c r="AC9" s="133"/>
      <c r="AD9" s="133"/>
      <c r="AE9" s="10"/>
      <c r="AF9" s="138" t="str">
        <f>"Ecart à la cible théorique évaluée sur la base des références COPERMO pour l'année "&amp;D6</f>
        <v xml:space="preserve">Ecart à la cible théorique évaluée sur la base des références COPERMO pour l'année </v>
      </c>
      <c r="AG9" s="138"/>
      <c r="AH9" s="138"/>
      <c r="AI9" s="138"/>
      <c r="AK9" s="134" t="s">
        <v>67</v>
      </c>
    </row>
    <row r="10" spans="1:37" ht="25.5" customHeight="1" x14ac:dyDescent="0.25">
      <c r="A10" s="106" t="s">
        <v>73</v>
      </c>
      <c r="B10" s="106" t="s">
        <v>42</v>
      </c>
      <c r="C10" s="108" t="s">
        <v>22</v>
      </c>
      <c r="D10" s="108"/>
      <c r="E10" s="108" t="s">
        <v>55</v>
      </c>
      <c r="F10" s="108"/>
      <c r="G10" s="108" t="s">
        <v>63</v>
      </c>
      <c r="H10" s="108" t="s">
        <v>60</v>
      </c>
      <c r="I10" s="108" t="s">
        <v>71</v>
      </c>
      <c r="J10" s="108" t="s">
        <v>38</v>
      </c>
      <c r="K10" s="10"/>
      <c r="L10" s="123" t="s">
        <v>2</v>
      </c>
      <c r="M10" s="122" t="s">
        <v>18</v>
      </c>
      <c r="N10" s="122" t="s">
        <v>43</v>
      </c>
      <c r="O10" s="10"/>
      <c r="P10" s="125" t="s">
        <v>51</v>
      </c>
      <c r="Q10" s="125" t="s">
        <v>5</v>
      </c>
      <c r="R10" s="125" t="s">
        <v>52</v>
      </c>
      <c r="S10" s="125" t="s">
        <v>7</v>
      </c>
      <c r="T10" s="10"/>
      <c r="U10" s="110" t="s">
        <v>49</v>
      </c>
      <c r="V10" s="126" t="s">
        <v>64</v>
      </c>
      <c r="W10" s="126" t="s">
        <v>58</v>
      </c>
      <c r="X10" s="110" t="s">
        <v>57</v>
      </c>
      <c r="Y10" s="110" t="s">
        <v>72</v>
      </c>
      <c r="Z10" s="10"/>
      <c r="AA10" s="119" t="s">
        <v>22</v>
      </c>
      <c r="AB10" s="119"/>
      <c r="AC10" s="119" t="s">
        <v>55</v>
      </c>
      <c r="AD10" s="119" t="s">
        <v>68</v>
      </c>
      <c r="AE10" s="10"/>
      <c r="AF10" s="118" t="s">
        <v>50</v>
      </c>
      <c r="AG10" s="118" t="s">
        <v>30</v>
      </c>
      <c r="AH10" s="118" t="s">
        <v>53</v>
      </c>
      <c r="AI10" s="118" t="s">
        <v>31</v>
      </c>
      <c r="AK10" s="135"/>
    </row>
    <row r="11" spans="1:37" ht="123.75" customHeight="1" x14ac:dyDescent="0.25">
      <c r="A11" s="106"/>
      <c r="B11" s="106"/>
      <c r="C11" s="108"/>
      <c r="D11" s="108"/>
      <c r="E11" s="108"/>
      <c r="F11" s="108"/>
      <c r="G11" s="108"/>
      <c r="H11" s="108"/>
      <c r="I11" s="108"/>
      <c r="J11" s="108"/>
      <c r="K11" s="10"/>
      <c r="L11" s="123"/>
      <c r="M11" s="122"/>
      <c r="N11" s="122"/>
      <c r="O11" s="10"/>
      <c r="P11" s="125"/>
      <c r="Q11" s="125"/>
      <c r="R11" s="125"/>
      <c r="S11" s="125"/>
      <c r="T11" s="10"/>
      <c r="U11" s="110"/>
      <c r="V11" s="126"/>
      <c r="W11" s="126"/>
      <c r="X11" s="110"/>
      <c r="Y11" s="110"/>
      <c r="Z11" s="10"/>
      <c r="AA11" s="119"/>
      <c r="AB11" s="119"/>
      <c r="AC11" s="119"/>
      <c r="AD11" s="119"/>
      <c r="AE11" s="10"/>
      <c r="AF11" s="118"/>
      <c r="AG11" s="118"/>
      <c r="AH11" s="118"/>
      <c r="AI11" s="118"/>
      <c r="AK11" s="135"/>
    </row>
    <row r="12" spans="1:37" ht="29.25" customHeight="1" x14ac:dyDescent="0.25">
      <c r="A12" s="106"/>
      <c r="B12" s="106"/>
      <c r="C12" s="25">
        <f>D5</f>
        <v>0</v>
      </c>
      <c r="D12" s="25">
        <f>D5</f>
        <v>0</v>
      </c>
      <c r="E12" s="25">
        <f>D5</f>
        <v>0</v>
      </c>
      <c r="F12" s="25">
        <f>D5</f>
        <v>0</v>
      </c>
      <c r="G12" s="25">
        <f>D5</f>
        <v>0</v>
      </c>
      <c r="H12" s="25">
        <f>D5</f>
        <v>0</v>
      </c>
      <c r="I12" s="25">
        <f>D5</f>
        <v>0</v>
      </c>
      <c r="J12" s="25">
        <f>D5</f>
        <v>0</v>
      </c>
      <c r="K12" s="10"/>
      <c r="L12" s="123"/>
      <c r="M12" s="122"/>
      <c r="N12" s="122"/>
      <c r="O12" s="10"/>
      <c r="P12" s="26">
        <f>D5</f>
        <v>0</v>
      </c>
      <c r="Q12" s="26">
        <f>D5</f>
        <v>0</v>
      </c>
      <c r="R12" s="26">
        <f>D5</f>
        <v>0</v>
      </c>
      <c r="S12" s="26">
        <f>D5</f>
        <v>0</v>
      </c>
      <c r="T12" s="10"/>
      <c r="U12" s="27" t="str">
        <f>D5&amp; "-"&amp;D6</f>
        <v>-</v>
      </c>
      <c r="V12" s="27" t="str">
        <f>D5&amp; "-"&amp;D6</f>
        <v>-</v>
      </c>
      <c r="W12" s="27" t="str">
        <f>D5&amp; "-"&amp;D6</f>
        <v>-</v>
      </c>
      <c r="X12" s="27" t="str">
        <f>D5 &amp; "-"&amp;D6</f>
        <v>-</v>
      </c>
      <c r="Y12" s="27" t="str">
        <f>D5 &amp; "-"&amp;D6</f>
        <v>-</v>
      </c>
      <c r="Z12" s="10"/>
      <c r="AA12" s="28">
        <f>D6</f>
        <v>0</v>
      </c>
      <c r="AB12" s="28">
        <f>D6</f>
        <v>0</v>
      </c>
      <c r="AC12" s="28">
        <f>D6</f>
        <v>0</v>
      </c>
      <c r="AD12" s="28">
        <f>D6</f>
        <v>0</v>
      </c>
      <c r="AE12" s="10"/>
      <c r="AF12" s="29">
        <f>$D$6</f>
        <v>0</v>
      </c>
      <c r="AG12" s="29">
        <f t="shared" ref="AG12:AI12" si="0">$D$6</f>
        <v>0</v>
      </c>
      <c r="AH12" s="29">
        <f t="shared" si="0"/>
        <v>0</v>
      </c>
      <c r="AI12" s="29">
        <f t="shared" si="0"/>
        <v>0</v>
      </c>
      <c r="AK12" s="136"/>
    </row>
    <row r="13" spans="1:37" ht="35.25" customHeight="1" x14ac:dyDescent="0.25">
      <c r="A13" s="30"/>
      <c r="B13" s="30"/>
      <c r="C13" s="31"/>
      <c r="D13" s="32" t="str">
        <f>IF(OR(B13=Feuil3!$A$2,'Tableau capacitaire'!B13=Feuil3!$A$3,'Tableau capacitaire'!B13=Feuil3!$A$4,B13=Feuil3!$A$5,'Tableau capacitaire'!B13=Feuil3!$A$6,'Tableau capacitaire'!B13=Feuil3!$A$7),"Lits",IF(OR('Tableau capacitaire'!B13=Feuil3!$A$8,'Tableau capacitaire'!B13=Feuil3!$A$9,'Tableau capacitaire'!B13=Feuil3!$A$10,'Tableau capacitaire'!B13=Feuil3!$A$11,'Tableau capacitaire'!B13=Feuil3!$A$12),"Places"," "))</f>
        <v xml:space="preserve"> </v>
      </c>
      <c r="E13" s="33"/>
      <c r="F13" s="32" t="str">
        <f>IF(OR(B13=Feuil3!$A$2,'Tableau capacitaire'!B13=Feuil3!$A$3,'Tableau capacitaire'!B13=Feuil3!$A$4,B13=Feuil3!$A$5,'Tableau capacitaire'!B13=Feuil3!$A$6,'Tableau capacitaire'!B13=Feuil3!$A$7,B13=Feuil3!$A$8,'Tableau capacitaire'!B13=Feuil3!$A$9,'Tableau capacitaire'!B13=Feuil3!$A$10),"RUM",IF(OR('Tableau capacitaire'!B13=Feuil3!$A$11,'Tableau capacitaire'!B13=Feuil3!$A$12),"Séances"," "))</f>
        <v xml:space="preserve"> </v>
      </c>
      <c r="G13" s="31"/>
      <c r="H13" s="62"/>
      <c r="I13" s="34" t="str">
        <f>IFERROR(H13/(J13*C13), " ")</f>
        <v xml:space="preserve"> </v>
      </c>
      <c r="J13" s="31"/>
      <c r="K13" s="10"/>
      <c r="L13" s="9" t="str">
        <f>IFERROR(VLOOKUP($B$13:$B$42,Feuil3!$A$2:$C$12,2,0), " ")</f>
        <v xml:space="preserve"> </v>
      </c>
      <c r="M13" s="35" t="str">
        <f>IFERROR(VLOOKUP($B$13:$B$42,Feuil3!$A$2:$C$12,3,0), " ")</f>
        <v xml:space="preserve"> </v>
      </c>
      <c r="N13" s="36"/>
      <c r="O13" s="10"/>
      <c r="P13" s="37" t="str">
        <f>IFERROR(IF(OR(D13="Places",D13=" "), " ", (H13*L13/G13)/(M13*N13)), " ")</f>
        <v xml:space="preserve"> </v>
      </c>
      <c r="Q13" s="38" t="str">
        <f>IFERROR(C13-P13, " ")</f>
        <v xml:space="preserve"> </v>
      </c>
      <c r="R13" s="38" t="str">
        <f>IFERROR(IF(OR(D13="Lits",D13=" ")," ",H13/(M13*N13))," ")</f>
        <v xml:space="preserve"> </v>
      </c>
      <c r="S13" s="38" t="str">
        <f>IFERROR(C13-R13, " ")</f>
        <v xml:space="preserve"> </v>
      </c>
      <c r="T13" s="10"/>
      <c r="U13" s="22"/>
      <c r="V13" s="22"/>
      <c r="W13" s="22"/>
      <c r="X13" s="63" t="str">
        <f>IF(OR(V13&lt;&gt;0,W13&lt;&gt;0),W13+V13, " ")</f>
        <v xml:space="preserve"> </v>
      </c>
      <c r="Y13" s="48"/>
      <c r="Z13" s="10"/>
      <c r="AA13" s="39" t="str">
        <f>IF(OR(C13&gt;0,U13&lt;&gt;0),C13+U13, " ")</f>
        <v xml:space="preserve"> </v>
      </c>
      <c r="AB13" s="9" t="str">
        <f>D13</f>
        <v xml:space="preserve"> </v>
      </c>
      <c r="AC13" s="40" t="str">
        <f>IFERROR(IF(OR(E13&gt;0,X13&lt;&gt;0),E13+X13," "), " ")</f>
        <v xml:space="preserve"> </v>
      </c>
      <c r="AD13" s="63" t="str">
        <f>IF(OR(H13&lt;&gt;0,Y13&lt;&gt;0),Y13+H13," ")</f>
        <v xml:space="preserve"> </v>
      </c>
      <c r="AE13" s="10"/>
      <c r="AF13" s="54" t="str">
        <f>IFERROR(IF(OR(AB13="Places",AB13=" "), " ", (AD13*L13/G13)/(M13*N13)), " ")</f>
        <v xml:space="preserve"> </v>
      </c>
      <c r="AG13" s="55" t="str">
        <f>IFERROR(AA13-AF13, " ")</f>
        <v xml:space="preserve"> </v>
      </c>
      <c r="AH13" s="55" t="str">
        <f>IFERROR(IF(OR(AB13="Lits",AB13=" ")," ",AC13/(M13*N13))," ")</f>
        <v xml:space="preserve"> </v>
      </c>
      <c r="AI13" s="55" t="str">
        <f>IFERROR(AA13-AH13, " ")</f>
        <v xml:space="preserve"> </v>
      </c>
      <c r="AK13" s="14"/>
    </row>
    <row r="14" spans="1:37" ht="35.25" customHeight="1" x14ac:dyDescent="0.25">
      <c r="A14" s="30"/>
      <c r="B14" s="30"/>
      <c r="C14" s="31"/>
      <c r="D14" s="32" t="str">
        <f>IF(OR(B14=Feuil3!$A$2,'Tableau capacitaire'!B14=Feuil3!$A$3,'Tableau capacitaire'!B14=Feuil3!$A$4,B14=Feuil3!$A$5,'Tableau capacitaire'!B14=Feuil3!$A$6,'Tableau capacitaire'!B14=Feuil3!$A$7),"Lits",IF(OR('Tableau capacitaire'!B14=Feuil3!$A$8,'Tableau capacitaire'!B14=Feuil3!$A$9,'Tableau capacitaire'!B14=Feuil3!$A$10,'Tableau capacitaire'!B14=Feuil3!$A$11,'Tableau capacitaire'!B14=Feuil3!$A$12),"Places"," "))</f>
        <v xml:space="preserve"> </v>
      </c>
      <c r="E14" s="33"/>
      <c r="F14" s="32" t="str">
        <f>IF(OR(B14=Feuil3!$A$2,'Tableau capacitaire'!B14=Feuil3!$A$3,'Tableau capacitaire'!B14=Feuil3!$A$4,B14=Feuil3!$A$5,'Tableau capacitaire'!B14=Feuil3!$A$6,'Tableau capacitaire'!B14=Feuil3!$A$7,B14=Feuil3!$A$8,'Tableau capacitaire'!B14=Feuil3!$A$9,'Tableau capacitaire'!B14=Feuil3!$A$10),"RUM",IF(OR('Tableau capacitaire'!B14=Feuil3!$A$11,'Tableau capacitaire'!B14=Feuil3!$A$12),"Séances"," "))</f>
        <v xml:space="preserve"> </v>
      </c>
      <c r="G14" s="31"/>
      <c r="H14" s="62"/>
      <c r="I14" s="34" t="str">
        <f t="shared" ref="I14:I47" si="1">IFERROR(H14/(J14*C14), " ")</f>
        <v xml:space="preserve"> </v>
      </c>
      <c r="J14" s="31"/>
      <c r="K14" s="10"/>
      <c r="L14" s="9" t="str">
        <f>IFERROR(VLOOKUP($B$13:$B$42,Feuil3!$A$2:$C$12,2,0), " ")</f>
        <v xml:space="preserve"> </v>
      </c>
      <c r="M14" s="35" t="str">
        <f>IFERROR(VLOOKUP($B$13:$B$42,Feuil3!$A$2:$C$12,3,0), " ")</f>
        <v xml:space="preserve"> </v>
      </c>
      <c r="N14" s="36"/>
      <c r="O14" s="10"/>
      <c r="P14" s="37" t="str">
        <f t="shared" ref="P14:P47" si="2">IFERROR(IF(OR(D14="Places",D14=" "), " ", (H14*L14/G14)/(M14*N14)), " ")</f>
        <v xml:space="preserve"> </v>
      </c>
      <c r="Q14" s="38" t="str">
        <f t="shared" ref="Q14:Q47" si="3">IFERROR(C14-P14, " ")</f>
        <v xml:space="preserve"> </v>
      </c>
      <c r="R14" s="38" t="str">
        <f t="shared" ref="R14:R47" si="4">IFERROR(IF(OR(D14="Lits",D14=" ")," ",H14/(M14*N14))," ")</f>
        <v xml:space="preserve"> </v>
      </c>
      <c r="S14" s="38" t="str">
        <f t="shared" ref="S14:S47" si="5">IFERROR(C14-R14, " ")</f>
        <v xml:space="preserve"> </v>
      </c>
      <c r="T14" s="10"/>
      <c r="U14" s="22"/>
      <c r="V14" s="22"/>
      <c r="W14" s="22"/>
      <c r="X14" s="63" t="str">
        <f t="shared" ref="X14:X47" si="6">IF(OR(V14&lt;&gt;0,W14&lt;&gt;0),W14+V14, " ")</f>
        <v xml:space="preserve"> </v>
      </c>
      <c r="Y14" s="48"/>
      <c r="Z14" s="10"/>
      <c r="AA14" s="39" t="str">
        <f t="shared" ref="AA14:AA47" si="7">IF(OR(C14&gt;0,U14&lt;&gt;0),C14+U14, " ")</f>
        <v xml:space="preserve"> </v>
      </c>
      <c r="AB14" s="9" t="str">
        <f t="shared" ref="AB14:AB47" si="8">D14</f>
        <v xml:space="preserve"> </v>
      </c>
      <c r="AC14" s="40" t="str">
        <f t="shared" ref="AC14:AC47" si="9">IFERROR(IF(OR(E14&gt;0,X14&lt;&gt;0),E14+X14," "), " ")</f>
        <v xml:space="preserve"> </v>
      </c>
      <c r="AD14" s="63" t="str">
        <f t="shared" ref="AD14:AD47" si="10">IF(OR(H14&lt;&gt;0,Y14&lt;&gt;0),Y14+H14," ")</f>
        <v xml:space="preserve"> </v>
      </c>
      <c r="AE14" s="10"/>
      <c r="AF14" s="54" t="str">
        <f t="shared" ref="AF14:AF47" si="11">IFERROR(IF(OR(AB14="Places",AB14=" "), " ", (AD14*L14/G14)/(M14*N14)), " ")</f>
        <v xml:space="preserve"> </v>
      </c>
      <c r="AG14" s="55" t="str">
        <f t="shared" ref="AG14:AG47" si="12">IFERROR(AA14-AF14, " ")</f>
        <v xml:space="preserve"> </v>
      </c>
      <c r="AH14" s="55" t="str">
        <f t="shared" ref="AH14:AH47" si="13">IFERROR(IF(OR(AB14="Lits",AB14=" ")," ",AC14/(M14*N14))," ")</f>
        <v xml:space="preserve"> </v>
      </c>
      <c r="AI14" s="55" t="str">
        <f t="shared" ref="AI14:AI47" si="14">IFERROR(AA14-AH14, " ")</f>
        <v xml:space="preserve"> </v>
      </c>
      <c r="AK14" s="14"/>
    </row>
    <row r="15" spans="1:37" ht="35.25" customHeight="1" x14ac:dyDescent="0.25">
      <c r="A15" s="30"/>
      <c r="B15" s="30"/>
      <c r="C15" s="31"/>
      <c r="D15" s="32" t="str">
        <f>IF(OR(B15=Feuil3!$A$2,'Tableau capacitaire'!B15=Feuil3!$A$3,'Tableau capacitaire'!B15=Feuil3!$A$4,B15=Feuil3!$A$5,'Tableau capacitaire'!B15=Feuil3!$A$6,'Tableau capacitaire'!B15=Feuil3!$A$7),"Lits",IF(OR('Tableau capacitaire'!B15=Feuil3!$A$8,'Tableau capacitaire'!B15=Feuil3!$A$9,'Tableau capacitaire'!B15=Feuil3!$A$10,'Tableau capacitaire'!B15=Feuil3!$A$11,'Tableau capacitaire'!B15=Feuil3!$A$12),"Places"," "))</f>
        <v xml:space="preserve"> </v>
      </c>
      <c r="E15" s="33"/>
      <c r="F15" s="32" t="str">
        <f>IF(OR(B15=Feuil3!$A$2,'Tableau capacitaire'!B15=Feuil3!$A$3,'Tableau capacitaire'!B15=Feuil3!$A$4,B15=Feuil3!$A$5,'Tableau capacitaire'!B15=Feuil3!$A$6,'Tableau capacitaire'!B15=Feuil3!$A$7,B15=Feuil3!$A$8,'Tableau capacitaire'!B15=Feuil3!$A$9,'Tableau capacitaire'!B15=Feuil3!$A$10),"RUM",IF(OR('Tableau capacitaire'!B15=Feuil3!$A$11,'Tableau capacitaire'!B15=Feuil3!$A$12),"Séances"," "))</f>
        <v xml:space="preserve"> </v>
      </c>
      <c r="G15" s="31"/>
      <c r="H15" s="62"/>
      <c r="I15" s="34" t="str">
        <f t="shared" si="1"/>
        <v xml:space="preserve"> </v>
      </c>
      <c r="J15" s="31"/>
      <c r="K15" s="10"/>
      <c r="L15" s="9" t="str">
        <f>IFERROR(VLOOKUP($B$13:$B$42,Feuil3!$A$2:$C$12,2,0), " ")</f>
        <v xml:space="preserve"> </v>
      </c>
      <c r="M15" s="35" t="str">
        <f>IFERROR(VLOOKUP($B$13:$B$42,Feuil3!$A$2:$C$12,3,0), " ")</f>
        <v xml:space="preserve"> </v>
      </c>
      <c r="N15" s="36"/>
      <c r="O15" s="10"/>
      <c r="P15" s="37" t="str">
        <f t="shared" si="2"/>
        <v xml:space="preserve"> </v>
      </c>
      <c r="Q15" s="38" t="str">
        <f t="shared" si="3"/>
        <v xml:space="preserve"> </v>
      </c>
      <c r="R15" s="38" t="str">
        <f t="shared" si="4"/>
        <v xml:space="preserve"> </v>
      </c>
      <c r="S15" s="38" t="str">
        <f t="shared" si="5"/>
        <v xml:space="preserve"> </v>
      </c>
      <c r="T15" s="10"/>
      <c r="U15" s="22"/>
      <c r="V15" s="22"/>
      <c r="W15" s="22"/>
      <c r="X15" s="63" t="str">
        <f t="shared" si="6"/>
        <v xml:space="preserve"> </v>
      </c>
      <c r="Y15" s="48"/>
      <c r="Z15" s="10"/>
      <c r="AA15" s="39" t="str">
        <f t="shared" si="7"/>
        <v xml:space="preserve"> </v>
      </c>
      <c r="AB15" s="9" t="str">
        <f t="shared" si="8"/>
        <v xml:space="preserve"> </v>
      </c>
      <c r="AC15" s="40" t="str">
        <f t="shared" si="9"/>
        <v xml:space="preserve"> </v>
      </c>
      <c r="AD15" s="63" t="str">
        <f t="shared" si="10"/>
        <v xml:space="preserve"> </v>
      </c>
      <c r="AE15" s="10"/>
      <c r="AF15" s="54" t="str">
        <f t="shared" si="11"/>
        <v xml:space="preserve"> </v>
      </c>
      <c r="AG15" s="55" t="str">
        <f t="shared" si="12"/>
        <v xml:space="preserve"> </v>
      </c>
      <c r="AH15" s="55" t="str">
        <f t="shared" si="13"/>
        <v xml:space="preserve"> </v>
      </c>
      <c r="AI15" s="55" t="str">
        <f t="shared" si="14"/>
        <v xml:space="preserve"> </v>
      </c>
      <c r="AK15" s="14"/>
    </row>
    <row r="16" spans="1:37" ht="35.25" customHeight="1" x14ac:dyDescent="0.25">
      <c r="A16" s="30"/>
      <c r="B16" s="30"/>
      <c r="C16" s="31"/>
      <c r="D16" s="32" t="str">
        <f>IF(OR(B16=Feuil3!$A$2,'Tableau capacitaire'!B16=Feuil3!$A$3,'Tableau capacitaire'!B16=Feuil3!$A$4,B16=Feuil3!$A$5,'Tableau capacitaire'!B16=Feuil3!$A$6,'Tableau capacitaire'!B16=Feuil3!$A$7),"Lits",IF(OR('Tableau capacitaire'!B16=Feuil3!$A$8,'Tableau capacitaire'!B16=Feuil3!$A$9,'Tableau capacitaire'!B16=Feuil3!$A$10,'Tableau capacitaire'!B16=Feuil3!$A$11,'Tableau capacitaire'!B16=Feuil3!$A$12),"Places"," "))</f>
        <v xml:space="preserve"> </v>
      </c>
      <c r="E16" s="33"/>
      <c r="F16" s="32" t="str">
        <f>IF(OR(B16=Feuil3!$A$2,'Tableau capacitaire'!B16=Feuil3!$A$3,'Tableau capacitaire'!B16=Feuil3!$A$4,B16=Feuil3!$A$5,'Tableau capacitaire'!B16=Feuil3!$A$6,'Tableau capacitaire'!B16=Feuil3!$A$7,B16=Feuil3!$A$8,'Tableau capacitaire'!B16=Feuil3!$A$9,'Tableau capacitaire'!B16=Feuil3!$A$10),"RUM",IF(OR('Tableau capacitaire'!B16=Feuil3!$A$11,'Tableau capacitaire'!B16=Feuil3!$A$12),"Séances"," "))</f>
        <v xml:space="preserve"> </v>
      </c>
      <c r="G16" s="31"/>
      <c r="H16" s="62"/>
      <c r="I16" s="34" t="str">
        <f t="shared" si="1"/>
        <v xml:space="preserve"> </v>
      </c>
      <c r="J16" s="31"/>
      <c r="K16" s="10"/>
      <c r="L16" s="9" t="str">
        <f>IFERROR(VLOOKUP($B$13:$B$42,Feuil3!$A$2:$C$12,2,0), " ")</f>
        <v xml:space="preserve"> </v>
      </c>
      <c r="M16" s="35" t="str">
        <f>IFERROR(VLOOKUP($B$13:$B$42,Feuil3!$A$2:$C$12,3,0), " ")</f>
        <v xml:space="preserve"> </v>
      </c>
      <c r="N16" s="36"/>
      <c r="O16" s="10"/>
      <c r="P16" s="37" t="str">
        <f t="shared" si="2"/>
        <v xml:space="preserve"> </v>
      </c>
      <c r="Q16" s="38" t="str">
        <f t="shared" si="3"/>
        <v xml:space="preserve"> </v>
      </c>
      <c r="R16" s="38" t="str">
        <f t="shared" si="4"/>
        <v xml:space="preserve"> </v>
      </c>
      <c r="S16" s="38" t="str">
        <f t="shared" si="5"/>
        <v xml:space="preserve"> </v>
      </c>
      <c r="T16" s="10"/>
      <c r="U16" s="22"/>
      <c r="V16" s="22"/>
      <c r="W16" s="22"/>
      <c r="X16" s="63" t="str">
        <f t="shared" si="6"/>
        <v xml:space="preserve"> </v>
      </c>
      <c r="Y16" s="48"/>
      <c r="Z16" s="10"/>
      <c r="AA16" s="39" t="str">
        <f t="shared" si="7"/>
        <v xml:space="preserve"> </v>
      </c>
      <c r="AB16" s="9" t="str">
        <f t="shared" si="8"/>
        <v xml:space="preserve"> </v>
      </c>
      <c r="AC16" s="40" t="str">
        <f t="shared" si="9"/>
        <v xml:space="preserve"> </v>
      </c>
      <c r="AD16" s="63" t="str">
        <f t="shared" si="10"/>
        <v xml:space="preserve"> </v>
      </c>
      <c r="AE16" s="10"/>
      <c r="AF16" s="54" t="str">
        <f t="shared" si="11"/>
        <v xml:space="preserve"> </v>
      </c>
      <c r="AG16" s="55" t="str">
        <f t="shared" si="12"/>
        <v xml:space="preserve"> </v>
      </c>
      <c r="AH16" s="55" t="str">
        <f t="shared" si="13"/>
        <v xml:space="preserve"> </v>
      </c>
      <c r="AI16" s="55" t="str">
        <f t="shared" si="14"/>
        <v xml:space="preserve"> </v>
      </c>
      <c r="AK16" s="14"/>
    </row>
    <row r="17" spans="1:37" ht="35.25" customHeight="1" x14ac:dyDescent="0.25">
      <c r="A17" s="30"/>
      <c r="B17" s="30"/>
      <c r="C17" s="31"/>
      <c r="D17" s="32" t="str">
        <f>IF(OR(B17=Feuil3!$A$2,'Tableau capacitaire'!B17=Feuil3!$A$3,'Tableau capacitaire'!B17=Feuil3!$A$4,B17=Feuil3!$A$5,'Tableau capacitaire'!B17=Feuil3!$A$6,'Tableau capacitaire'!B17=Feuil3!$A$7),"Lits",IF(OR('Tableau capacitaire'!B17=Feuil3!$A$8,'Tableau capacitaire'!B17=Feuil3!$A$9,'Tableau capacitaire'!B17=Feuil3!$A$10,'Tableau capacitaire'!B17=Feuil3!$A$11,'Tableau capacitaire'!B17=Feuil3!$A$12),"Places"," "))</f>
        <v xml:space="preserve"> </v>
      </c>
      <c r="E17" s="33"/>
      <c r="F17" s="32" t="str">
        <f>IF(OR(B17=Feuil3!$A$2,'Tableau capacitaire'!B17=Feuil3!$A$3,'Tableau capacitaire'!B17=Feuil3!$A$4,B17=Feuil3!$A$5,'Tableau capacitaire'!B17=Feuil3!$A$6,'Tableau capacitaire'!B17=Feuil3!$A$7,B17=Feuil3!$A$8,'Tableau capacitaire'!B17=Feuil3!$A$9,'Tableau capacitaire'!B17=Feuil3!$A$10),"RUM",IF(OR('Tableau capacitaire'!B17=Feuil3!$A$11,'Tableau capacitaire'!B17=Feuil3!$A$12),"Séances"," "))</f>
        <v xml:space="preserve"> </v>
      </c>
      <c r="G17" s="31"/>
      <c r="H17" s="62"/>
      <c r="I17" s="34" t="str">
        <f t="shared" si="1"/>
        <v xml:space="preserve"> </v>
      </c>
      <c r="J17" s="31"/>
      <c r="K17" s="10"/>
      <c r="L17" s="9" t="str">
        <f>IFERROR(VLOOKUP($B$13:$B$42,Feuil3!$A$2:$C$12,2,0), " ")</f>
        <v xml:space="preserve"> </v>
      </c>
      <c r="M17" s="35" t="str">
        <f>IFERROR(VLOOKUP($B$13:$B$42,Feuil3!$A$2:$C$12,3,0), " ")</f>
        <v xml:space="preserve"> </v>
      </c>
      <c r="N17" s="36"/>
      <c r="O17" s="10"/>
      <c r="P17" s="37" t="str">
        <f t="shared" si="2"/>
        <v xml:space="preserve"> </v>
      </c>
      <c r="Q17" s="38" t="str">
        <f t="shared" si="3"/>
        <v xml:space="preserve"> </v>
      </c>
      <c r="R17" s="38" t="str">
        <f t="shared" si="4"/>
        <v xml:space="preserve"> </v>
      </c>
      <c r="S17" s="38" t="str">
        <f t="shared" si="5"/>
        <v xml:space="preserve"> </v>
      </c>
      <c r="T17" s="10"/>
      <c r="U17" s="22"/>
      <c r="V17" s="22"/>
      <c r="W17" s="22"/>
      <c r="X17" s="63" t="str">
        <f t="shared" si="6"/>
        <v xml:space="preserve"> </v>
      </c>
      <c r="Y17" s="48"/>
      <c r="Z17" s="10"/>
      <c r="AA17" s="39" t="str">
        <f t="shared" si="7"/>
        <v xml:space="preserve"> </v>
      </c>
      <c r="AB17" s="9" t="str">
        <f t="shared" si="8"/>
        <v xml:space="preserve"> </v>
      </c>
      <c r="AC17" s="40" t="str">
        <f t="shared" si="9"/>
        <v xml:space="preserve"> </v>
      </c>
      <c r="AD17" s="63" t="str">
        <f t="shared" si="10"/>
        <v xml:space="preserve"> </v>
      </c>
      <c r="AE17" s="10"/>
      <c r="AF17" s="54" t="str">
        <f t="shared" si="11"/>
        <v xml:space="preserve"> </v>
      </c>
      <c r="AG17" s="55" t="str">
        <f t="shared" si="12"/>
        <v xml:space="preserve"> </v>
      </c>
      <c r="AH17" s="55" t="str">
        <f t="shared" si="13"/>
        <v xml:space="preserve"> </v>
      </c>
      <c r="AI17" s="55" t="str">
        <f t="shared" si="14"/>
        <v xml:space="preserve"> </v>
      </c>
      <c r="AK17" s="14"/>
    </row>
    <row r="18" spans="1:37" ht="35.25" customHeight="1" x14ac:dyDescent="0.25">
      <c r="A18" s="30"/>
      <c r="B18" s="30"/>
      <c r="C18" s="31"/>
      <c r="D18" s="32" t="str">
        <f>IF(OR(B18=Feuil3!$A$2,'Tableau capacitaire'!B18=Feuil3!$A$3,'Tableau capacitaire'!B18=Feuil3!$A$4,B18=Feuil3!$A$5,'Tableau capacitaire'!B18=Feuil3!$A$6,'Tableau capacitaire'!B18=Feuil3!$A$7),"Lits",IF(OR('Tableau capacitaire'!B18=Feuil3!$A$8,'Tableau capacitaire'!B18=Feuil3!$A$9,'Tableau capacitaire'!B18=Feuil3!$A$10,'Tableau capacitaire'!B18=Feuil3!$A$11,'Tableau capacitaire'!B18=Feuil3!$A$12),"Places"," "))</f>
        <v xml:space="preserve"> </v>
      </c>
      <c r="E18" s="33"/>
      <c r="F18" s="32" t="str">
        <f>IF(OR(B18=Feuil3!$A$2,'Tableau capacitaire'!B18=Feuil3!$A$3,'Tableau capacitaire'!B18=Feuil3!$A$4,B18=Feuil3!$A$5,'Tableau capacitaire'!B18=Feuil3!$A$6,'Tableau capacitaire'!B18=Feuil3!$A$7,B18=Feuil3!$A$8,'Tableau capacitaire'!B18=Feuil3!$A$9,'Tableau capacitaire'!B18=Feuil3!$A$10),"RUM",IF(OR('Tableau capacitaire'!B18=Feuil3!$A$11,'Tableau capacitaire'!B18=Feuil3!$A$12),"Séances"," "))</f>
        <v xml:space="preserve"> </v>
      </c>
      <c r="G18" s="31"/>
      <c r="H18" s="62"/>
      <c r="I18" s="34" t="str">
        <f t="shared" si="1"/>
        <v xml:space="preserve"> </v>
      </c>
      <c r="J18" s="31"/>
      <c r="K18" s="10"/>
      <c r="L18" s="9" t="str">
        <f>IFERROR(VLOOKUP($B$13:$B$42,Feuil3!$A$2:$C$12,2,0), " ")</f>
        <v xml:space="preserve"> </v>
      </c>
      <c r="M18" s="35" t="str">
        <f>IFERROR(VLOOKUP($B$13:$B$42,Feuil3!$A$2:$C$12,3,0), " ")</f>
        <v xml:space="preserve"> </v>
      </c>
      <c r="N18" s="36"/>
      <c r="O18" s="10"/>
      <c r="P18" s="37" t="str">
        <f t="shared" si="2"/>
        <v xml:space="preserve"> </v>
      </c>
      <c r="Q18" s="38" t="str">
        <f t="shared" si="3"/>
        <v xml:space="preserve"> </v>
      </c>
      <c r="R18" s="38" t="str">
        <f t="shared" si="4"/>
        <v xml:space="preserve"> </v>
      </c>
      <c r="S18" s="38" t="str">
        <f t="shared" si="5"/>
        <v xml:space="preserve"> </v>
      </c>
      <c r="T18" s="10"/>
      <c r="U18" s="22"/>
      <c r="V18" s="22"/>
      <c r="W18" s="22"/>
      <c r="X18" s="63" t="str">
        <f t="shared" si="6"/>
        <v xml:space="preserve"> </v>
      </c>
      <c r="Y18" s="48"/>
      <c r="Z18" s="10"/>
      <c r="AA18" s="39" t="str">
        <f t="shared" si="7"/>
        <v xml:space="preserve"> </v>
      </c>
      <c r="AB18" s="9" t="str">
        <f t="shared" si="8"/>
        <v xml:space="preserve"> </v>
      </c>
      <c r="AC18" s="40" t="str">
        <f t="shared" si="9"/>
        <v xml:space="preserve"> </v>
      </c>
      <c r="AD18" s="63" t="str">
        <f t="shared" si="10"/>
        <v xml:space="preserve"> </v>
      </c>
      <c r="AE18" s="10"/>
      <c r="AF18" s="54" t="str">
        <f t="shared" si="11"/>
        <v xml:space="preserve"> </v>
      </c>
      <c r="AG18" s="55" t="str">
        <f t="shared" si="12"/>
        <v xml:space="preserve"> </v>
      </c>
      <c r="AH18" s="55" t="str">
        <f t="shared" si="13"/>
        <v xml:space="preserve"> </v>
      </c>
      <c r="AI18" s="55" t="str">
        <f t="shared" si="14"/>
        <v xml:space="preserve"> </v>
      </c>
      <c r="AK18" s="14"/>
    </row>
    <row r="19" spans="1:37" ht="35.25" customHeight="1" x14ac:dyDescent="0.25">
      <c r="A19" s="30"/>
      <c r="B19" s="30"/>
      <c r="C19" s="31"/>
      <c r="D19" s="32" t="str">
        <f>IF(OR(B19=Feuil3!$A$2,'Tableau capacitaire'!B19=Feuil3!$A$3,'Tableau capacitaire'!B19=Feuil3!$A$4,B19=Feuil3!$A$5,'Tableau capacitaire'!B19=Feuil3!$A$6,'Tableau capacitaire'!B19=Feuil3!$A$7),"Lits",IF(OR('Tableau capacitaire'!B19=Feuil3!$A$8,'Tableau capacitaire'!B19=Feuil3!$A$9,'Tableau capacitaire'!B19=Feuil3!$A$10,'Tableau capacitaire'!B19=Feuil3!$A$11,'Tableau capacitaire'!B19=Feuil3!$A$12),"Places"," "))</f>
        <v xml:space="preserve"> </v>
      </c>
      <c r="E19" s="33"/>
      <c r="F19" s="32" t="str">
        <f>IF(OR(B19=Feuil3!$A$2,'Tableau capacitaire'!B19=Feuil3!$A$3,'Tableau capacitaire'!B19=Feuil3!$A$4,B19=Feuil3!$A$5,'Tableau capacitaire'!B19=Feuil3!$A$6,'Tableau capacitaire'!B19=Feuil3!$A$7,B19=Feuil3!$A$8,'Tableau capacitaire'!B19=Feuil3!$A$9,'Tableau capacitaire'!B19=Feuil3!$A$10),"RUM",IF(OR('Tableau capacitaire'!B19=Feuil3!$A$11,'Tableau capacitaire'!B19=Feuil3!$A$12),"Séances"," "))</f>
        <v xml:space="preserve"> </v>
      </c>
      <c r="G19" s="31"/>
      <c r="H19" s="62"/>
      <c r="I19" s="34" t="str">
        <f t="shared" si="1"/>
        <v xml:space="preserve"> </v>
      </c>
      <c r="J19" s="31"/>
      <c r="K19" s="10"/>
      <c r="L19" s="9" t="str">
        <f>IFERROR(VLOOKUP($B$13:$B$42,Feuil3!$A$2:$C$12,2,0), " ")</f>
        <v xml:space="preserve"> </v>
      </c>
      <c r="M19" s="35" t="str">
        <f>IFERROR(VLOOKUP($B$13:$B$42,Feuil3!$A$2:$C$12,3,0), " ")</f>
        <v xml:space="preserve"> </v>
      </c>
      <c r="N19" s="36"/>
      <c r="O19" s="10"/>
      <c r="P19" s="37" t="str">
        <f t="shared" si="2"/>
        <v xml:space="preserve"> </v>
      </c>
      <c r="Q19" s="38" t="str">
        <f t="shared" si="3"/>
        <v xml:space="preserve"> </v>
      </c>
      <c r="R19" s="38" t="str">
        <f t="shared" si="4"/>
        <v xml:space="preserve"> </v>
      </c>
      <c r="S19" s="38" t="str">
        <f t="shared" si="5"/>
        <v xml:space="preserve"> </v>
      </c>
      <c r="T19" s="10"/>
      <c r="U19" s="22"/>
      <c r="V19" s="22"/>
      <c r="W19" s="22"/>
      <c r="X19" s="63" t="str">
        <f t="shared" si="6"/>
        <v xml:space="preserve"> </v>
      </c>
      <c r="Y19" s="48"/>
      <c r="Z19" s="10"/>
      <c r="AA19" s="39" t="str">
        <f t="shared" si="7"/>
        <v xml:space="preserve"> </v>
      </c>
      <c r="AB19" s="9" t="str">
        <f t="shared" si="8"/>
        <v xml:space="preserve"> </v>
      </c>
      <c r="AC19" s="40" t="str">
        <f t="shared" si="9"/>
        <v xml:space="preserve"> </v>
      </c>
      <c r="AD19" s="63" t="str">
        <f t="shared" si="10"/>
        <v xml:space="preserve"> </v>
      </c>
      <c r="AE19" s="10"/>
      <c r="AF19" s="54" t="str">
        <f t="shared" si="11"/>
        <v xml:space="preserve"> </v>
      </c>
      <c r="AG19" s="55" t="str">
        <f t="shared" si="12"/>
        <v xml:space="preserve"> </v>
      </c>
      <c r="AH19" s="55" t="str">
        <f t="shared" si="13"/>
        <v xml:space="preserve"> </v>
      </c>
      <c r="AI19" s="55" t="str">
        <f t="shared" si="14"/>
        <v xml:space="preserve"> </v>
      </c>
      <c r="AK19" s="14"/>
    </row>
    <row r="20" spans="1:37" ht="35.25" customHeight="1" x14ac:dyDescent="0.25">
      <c r="A20" s="30"/>
      <c r="B20" s="30"/>
      <c r="C20" s="31"/>
      <c r="D20" s="32" t="str">
        <f>IF(OR(B20=Feuil3!$A$2,'Tableau capacitaire'!B20=Feuil3!$A$3,'Tableau capacitaire'!B20=Feuil3!$A$4,B20=Feuil3!$A$5,'Tableau capacitaire'!B20=Feuil3!$A$6,'Tableau capacitaire'!B20=Feuil3!$A$7),"Lits",IF(OR('Tableau capacitaire'!B20=Feuil3!$A$8,'Tableau capacitaire'!B20=Feuil3!$A$9,'Tableau capacitaire'!B20=Feuil3!$A$10,'Tableau capacitaire'!B20=Feuil3!$A$11,'Tableau capacitaire'!B20=Feuil3!$A$12),"Places"," "))</f>
        <v xml:space="preserve"> </v>
      </c>
      <c r="E20" s="33"/>
      <c r="F20" s="32" t="str">
        <f>IF(OR(B20=Feuil3!$A$2,'Tableau capacitaire'!B20=Feuil3!$A$3,'Tableau capacitaire'!B20=Feuil3!$A$4,B20=Feuil3!$A$5,'Tableau capacitaire'!B20=Feuil3!$A$6,'Tableau capacitaire'!B20=Feuil3!$A$7,B20=Feuil3!$A$8,'Tableau capacitaire'!B20=Feuil3!$A$9,'Tableau capacitaire'!B20=Feuil3!$A$10),"RUM",IF(OR('Tableau capacitaire'!B20=Feuil3!$A$11,'Tableau capacitaire'!B20=Feuil3!$A$12),"Séances"," "))</f>
        <v xml:space="preserve"> </v>
      </c>
      <c r="G20" s="31"/>
      <c r="H20" s="62"/>
      <c r="I20" s="34" t="str">
        <f t="shared" si="1"/>
        <v xml:space="preserve"> </v>
      </c>
      <c r="J20" s="31"/>
      <c r="K20" s="10"/>
      <c r="L20" s="9" t="str">
        <f>IFERROR(VLOOKUP($B$13:$B$42,Feuil3!$A$2:$C$12,2,0), " ")</f>
        <v xml:space="preserve"> </v>
      </c>
      <c r="M20" s="35" t="str">
        <f>IFERROR(VLOOKUP($B$13:$B$42,Feuil3!$A$2:$C$12,3,0), " ")</f>
        <v xml:space="preserve"> </v>
      </c>
      <c r="N20" s="36"/>
      <c r="O20" s="10"/>
      <c r="P20" s="37" t="str">
        <f t="shared" si="2"/>
        <v xml:space="preserve"> </v>
      </c>
      <c r="Q20" s="38" t="str">
        <f t="shared" si="3"/>
        <v xml:space="preserve"> </v>
      </c>
      <c r="R20" s="38" t="str">
        <f t="shared" si="4"/>
        <v xml:space="preserve"> </v>
      </c>
      <c r="S20" s="38" t="str">
        <f t="shared" si="5"/>
        <v xml:space="preserve"> </v>
      </c>
      <c r="T20" s="10"/>
      <c r="U20" s="22"/>
      <c r="V20" s="22"/>
      <c r="W20" s="22"/>
      <c r="X20" s="63" t="str">
        <f t="shared" si="6"/>
        <v xml:space="preserve"> </v>
      </c>
      <c r="Y20" s="48"/>
      <c r="Z20" s="10"/>
      <c r="AA20" s="39" t="str">
        <f t="shared" si="7"/>
        <v xml:space="preserve"> </v>
      </c>
      <c r="AB20" s="9" t="str">
        <f t="shared" si="8"/>
        <v xml:space="preserve"> </v>
      </c>
      <c r="AC20" s="40" t="str">
        <f t="shared" si="9"/>
        <v xml:space="preserve"> </v>
      </c>
      <c r="AD20" s="63" t="str">
        <f t="shared" si="10"/>
        <v xml:space="preserve"> </v>
      </c>
      <c r="AE20" s="10"/>
      <c r="AF20" s="54" t="str">
        <f t="shared" si="11"/>
        <v xml:space="preserve"> </v>
      </c>
      <c r="AG20" s="55" t="str">
        <f t="shared" si="12"/>
        <v xml:space="preserve"> </v>
      </c>
      <c r="AH20" s="55" t="str">
        <f t="shared" si="13"/>
        <v xml:space="preserve"> </v>
      </c>
      <c r="AI20" s="55" t="str">
        <f t="shared" si="14"/>
        <v xml:space="preserve"> </v>
      </c>
      <c r="AK20" s="14"/>
    </row>
    <row r="21" spans="1:37" ht="35.25" customHeight="1" x14ac:dyDescent="0.25">
      <c r="A21" s="30"/>
      <c r="B21" s="30"/>
      <c r="C21" s="31"/>
      <c r="D21" s="32" t="str">
        <f>IF(OR(B21=Feuil3!$A$2,'Tableau capacitaire'!B21=Feuil3!$A$3,'Tableau capacitaire'!B21=Feuil3!$A$4,B21=Feuil3!$A$5,'Tableau capacitaire'!B21=Feuil3!$A$6,'Tableau capacitaire'!B21=Feuil3!$A$7),"Lits",IF(OR('Tableau capacitaire'!B21=Feuil3!$A$8,'Tableau capacitaire'!B21=Feuil3!$A$9,'Tableau capacitaire'!B21=Feuil3!$A$10,'Tableau capacitaire'!B21=Feuil3!$A$11,'Tableau capacitaire'!B21=Feuil3!$A$12),"Places"," "))</f>
        <v xml:space="preserve"> </v>
      </c>
      <c r="E21" s="33"/>
      <c r="F21" s="32" t="str">
        <f>IF(OR(B21=Feuil3!$A$2,'Tableau capacitaire'!B21=Feuil3!$A$3,'Tableau capacitaire'!B21=Feuil3!$A$4,B21=Feuil3!$A$5,'Tableau capacitaire'!B21=Feuil3!$A$6,'Tableau capacitaire'!B21=Feuil3!$A$7,B21=Feuil3!$A$8,'Tableau capacitaire'!B21=Feuil3!$A$9,'Tableau capacitaire'!B21=Feuil3!$A$10),"RUM",IF(OR('Tableau capacitaire'!B21=Feuil3!$A$11,'Tableau capacitaire'!B21=Feuil3!$A$12),"Séances"," "))</f>
        <v xml:space="preserve"> </v>
      </c>
      <c r="G21" s="31"/>
      <c r="H21" s="62"/>
      <c r="I21" s="34" t="str">
        <f t="shared" si="1"/>
        <v xml:space="preserve"> </v>
      </c>
      <c r="J21" s="31"/>
      <c r="K21" s="10"/>
      <c r="L21" s="9" t="str">
        <f>IFERROR(VLOOKUP($B$13:$B$42,Feuil3!$A$2:$C$12,2,0), " ")</f>
        <v xml:space="preserve"> </v>
      </c>
      <c r="M21" s="35" t="str">
        <f>IFERROR(VLOOKUP($B$13:$B$42,Feuil3!$A$2:$C$12,3,0), " ")</f>
        <v xml:space="preserve"> </v>
      </c>
      <c r="N21" s="36"/>
      <c r="O21" s="10"/>
      <c r="P21" s="37" t="str">
        <f t="shared" si="2"/>
        <v xml:space="preserve"> </v>
      </c>
      <c r="Q21" s="38" t="str">
        <f t="shared" si="3"/>
        <v xml:space="preserve"> </v>
      </c>
      <c r="R21" s="38" t="str">
        <f t="shared" si="4"/>
        <v xml:space="preserve"> </v>
      </c>
      <c r="S21" s="38" t="str">
        <f t="shared" si="5"/>
        <v xml:space="preserve"> </v>
      </c>
      <c r="T21" s="10"/>
      <c r="U21" s="22"/>
      <c r="V21" s="22"/>
      <c r="W21" s="22"/>
      <c r="X21" s="63" t="str">
        <f t="shared" si="6"/>
        <v xml:space="preserve"> </v>
      </c>
      <c r="Y21" s="48"/>
      <c r="Z21" s="10"/>
      <c r="AA21" s="39" t="str">
        <f t="shared" si="7"/>
        <v xml:space="preserve"> </v>
      </c>
      <c r="AB21" s="9" t="str">
        <f t="shared" si="8"/>
        <v xml:space="preserve"> </v>
      </c>
      <c r="AC21" s="40" t="str">
        <f t="shared" si="9"/>
        <v xml:space="preserve"> </v>
      </c>
      <c r="AD21" s="63" t="str">
        <f t="shared" si="10"/>
        <v xml:space="preserve"> </v>
      </c>
      <c r="AE21" s="10"/>
      <c r="AF21" s="54" t="str">
        <f t="shared" si="11"/>
        <v xml:space="preserve"> </v>
      </c>
      <c r="AG21" s="55" t="str">
        <f t="shared" si="12"/>
        <v xml:space="preserve"> </v>
      </c>
      <c r="AH21" s="55" t="str">
        <f t="shared" si="13"/>
        <v xml:space="preserve"> </v>
      </c>
      <c r="AI21" s="55" t="str">
        <f t="shared" si="14"/>
        <v xml:space="preserve"> </v>
      </c>
      <c r="AK21" s="14"/>
    </row>
    <row r="22" spans="1:37" ht="35.25" customHeight="1" x14ac:dyDescent="0.25">
      <c r="A22" s="30"/>
      <c r="B22" s="30"/>
      <c r="C22" s="31"/>
      <c r="D22" s="32" t="str">
        <f>IF(OR(B22=Feuil3!$A$2,'Tableau capacitaire'!B22=Feuil3!$A$3,'Tableau capacitaire'!B22=Feuil3!$A$4,B22=Feuil3!$A$5,'Tableau capacitaire'!B22=Feuil3!$A$6,'Tableau capacitaire'!B22=Feuil3!$A$7),"Lits",IF(OR('Tableau capacitaire'!B22=Feuil3!$A$8,'Tableau capacitaire'!B22=Feuil3!$A$9,'Tableau capacitaire'!B22=Feuil3!$A$10,'Tableau capacitaire'!B22=Feuil3!$A$11,'Tableau capacitaire'!B22=Feuil3!$A$12),"Places"," "))</f>
        <v xml:space="preserve"> </v>
      </c>
      <c r="E22" s="33"/>
      <c r="F22" s="32" t="str">
        <f>IF(OR(B22=Feuil3!$A$2,'Tableau capacitaire'!B22=Feuil3!$A$3,'Tableau capacitaire'!B22=Feuil3!$A$4,B22=Feuil3!$A$5,'Tableau capacitaire'!B22=Feuil3!$A$6,'Tableau capacitaire'!B22=Feuil3!$A$7,B22=Feuil3!$A$8,'Tableau capacitaire'!B22=Feuil3!$A$9,'Tableau capacitaire'!B22=Feuil3!$A$10),"RUM",IF(OR('Tableau capacitaire'!B22=Feuil3!$A$11,'Tableau capacitaire'!B22=Feuil3!$A$12),"Séances"," "))</f>
        <v xml:space="preserve"> </v>
      </c>
      <c r="G22" s="31"/>
      <c r="H22" s="62"/>
      <c r="I22" s="34" t="str">
        <f t="shared" si="1"/>
        <v xml:space="preserve"> </v>
      </c>
      <c r="J22" s="31"/>
      <c r="K22" s="10"/>
      <c r="L22" s="9" t="str">
        <f>IFERROR(VLOOKUP($B$13:$B$42,Feuil3!$A$2:$C$12,2,0), " ")</f>
        <v xml:space="preserve"> </v>
      </c>
      <c r="M22" s="35" t="str">
        <f>IFERROR(VLOOKUP($B$13:$B$42,Feuil3!$A$2:$C$12,3,0), " ")</f>
        <v xml:space="preserve"> </v>
      </c>
      <c r="N22" s="36"/>
      <c r="O22" s="10"/>
      <c r="P22" s="37" t="str">
        <f t="shared" si="2"/>
        <v xml:space="preserve"> </v>
      </c>
      <c r="Q22" s="38" t="str">
        <f t="shared" si="3"/>
        <v xml:space="preserve"> </v>
      </c>
      <c r="R22" s="38" t="str">
        <f t="shared" si="4"/>
        <v xml:space="preserve"> </v>
      </c>
      <c r="S22" s="38" t="str">
        <f t="shared" si="5"/>
        <v xml:space="preserve"> </v>
      </c>
      <c r="T22" s="10"/>
      <c r="U22" s="22"/>
      <c r="V22" s="22"/>
      <c r="W22" s="22"/>
      <c r="X22" s="63" t="str">
        <f t="shared" si="6"/>
        <v xml:space="preserve"> </v>
      </c>
      <c r="Y22" s="48"/>
      <c r="Z22" s="10"/>
      <c r="AA22" s="39" t="str">
        <f t="shared" si="7"/>
        <v xml:space="preserve"> </v>
      </c>
      <c r="AB22" s="9" t="str">
        <f t="shared" si="8"/>
        <v xml:space="preserve"> </v>
      </c>
      <c r="AC22" s="40" t="str">
        <f t="shared" si="9"/>
        <v xml:space="preserve"> </v>
      </c>
      <c r="AD22" s="63" t="str">
        <f t="shared" si="10"/>
        <v xml:space="preserve"> </v>
      </c>
      <c r="AE22" s="10"/>
      <c r="AF22" s="54" t="str">
        <f t="shared" si="11"/>
        <v xml:space="preserve"> </v>
      </c>
      <c r="AG22" s="55" t="str">
        <f t="shared" si="12"/>
        <v xml:space="preserve"> </v>
      </c>
      <c r="AH22" s="55" t="str">
        <f t="shared" si="13"/>
        <v xml:space="preserve"> </v>
      </c>
      <c r="AI22" s="55" t="str">
        <f t="shared" si="14"/>
        <v xml:space="preserve"> </v>
      </c>
      <c r="AK22" s="14"/>
    </row>
    <row r="23" spans="1:37" ht="35.25" customHeight="1" x14ac:dyDescent="0.25">
      <c r="A23" s="30"/>
      <c r="B23" s="30"/>
      <c r="C23" s="31"/>
      <c r="D23" s="32" t="str">
        <f>IF(OR(B23=Feuil3!$A$2,'Tableau capacitaire'!B23=Feuil3!$A$3,'Tableau capacitaire'!B23=Feuil3!$A$4,B23=Feuil3!$A$5,'Tableau capacitaire'!B23=Feuil3!$A$6,'Tableau capacitaire'!B23=Feuil3!$A$7),"Lits",IF(OR('Tableau capacitaire'!B23=Feuil3!$A$8,'Tableau capacitaire'!B23=Feuil3!$A$9,'Tableau capacitaire'!B23=Feuil3!$A$10,'Tableau capacitaire'!B23=Feuil3!$A$11,'Tableau capacitaire'!B23=Feuil3!$A$12),"Places"," "))</f>
        <v xml:space="preserve"> </v>
      </c>
      <c r="E23" s="33"/>
      <c r="F23" s="32" t="str">
        <f>IF(OR(B23=Feuil3!$A$2,'Tableau capacitaire'!B23=Feuil3!$A$3,'Tableau capacitaire'!B23=Feuil3!$A$4,B23=Feuil3!$A$5,'Tableau capacitaire'!B23=Feuil3!$A$6,'Tableau capacitaire'!B23=Feuil3!$A$7,B23=Feuil3!$A$8,'Tableau capacitaire'!B23=Feuil3!$A$9,'Tableau capacitaire'!B23=Feuil3!$A$10),"RUM",IF(OR('Tableau capacitaire'!B23=Feuil3!$A$11,'Tableau capacitaire'!B23=Feuil3!$A$12),"Séances"," "))</f>
        <v xml:space="preserve"> </v>
      </c>
      <c r="G23" s="31"/>
      <c r="H23" s="62"/>
      <c r="I23" s="34" t="str">
        <f t="shared" si="1"/>
        <v xml:space="preserve"> </v>
      </c>
      <c r="J23" s="31"/>
      <c r="K23" s="10"/>
      <c r="L23" s="9" t="str">
        <f>IFERROR(VLOOKUP($B$13:$B$42,Feuil3!$A$2:$C$12,2,0), " ")</f>
        <v xml:space="preserve"> </v>
      </c>
      <c r="M23" s="35" t="str">
        <f>IFERROR(VLOOKUP($B$13:$B$42,Feuil3!$A$2:$C$12,3,0), " ")</f>
        <v xml:space="preserve"> </v>
      </c>
      <c r="N23" s="36"/>
      <c r="O23" s="10"/>
      <c r="P23" s="37" t="str">
        <f t="shared" si="2"/>
        <v xml:space="preserve"> </v>
      </c>
      <c r="Q23" s="38" t="str">
        <f t="shared" si="3"/>
        <v xml:space="preserve"> </v>
      </c>
      <c r="R23" s="38" t="str">
        <f t="shared" si="4"/>
        <v xml:space="preserve"> </v>
      </c>
      <c r="S23" s="38" t="str">
        <f t="shared" si="5"/>
        <v xml:space="preserve"> </v>
      </c>
      <c r="T23" s="10"/>
      <c r="U23" s="22"/>
      <c r="V23" s="22"/>
      <c r="W23" s="22"/>
      <c r="X23" s="63" t="str">
        <f t="shared" si="6"/>
        <v xml:space="preserve"> </v>
      </c>
      <c r="Y23" s="48"/>
      <c r="Z23" s="10"/>
      <c r="AA23" s="39" t="str">
        <f t="shared" si="7"/>
        <v xml:space="preserve"> </v>
      </c>
      <c r="AB23" s="9" t="str">
        <f t="shared" si="8"/>
        <v xml:space="preserve"> </v>
      </c>
      <c r="AC23" s="40" t="str">
        <f t="shared" si="9"/>
        <v xml:space="preserve"> </v>
      </c>
      <c r="AD23" s="63" t="str">
        <f t="shared" si="10"/>
        <v xml:space="preserve"> </v>
      </c>
      <c r="AE23" s="10"/>
      <c r="AF23" s="54" t="str">
        <f t="shared" si="11"/>
        <v xml:space="preserve"> </v>
      </c>
      <c r="AG23" s="55" t="str">
        <f t="shared" si="12"/>
        <v xml:space="preserve"> </v>
      </c>
      <c r="AH23" s="55" t="str">
        <f t="shared" si="13"/>
        <v xml:space="preserve"> </v>
      </c>
      <c r="AI23" s="55" t="str">
        <f t="shared" si="14"/>
        <v xml:space="preserve"> </v>
      </c>
      <c r="AK23" s="14"/>
    </row>
    <row r="24" spans="1:37" ht="35.25" customHeight="1" x14ac:dyDescent="0.25">
      <c r="A24" s="30"/>
      <c r="B24" s="30"/>
      <c r="C24" s="31"/>
      <c r="D24" s="32" t="str">
        <f>IF(OR(B24=Feuil3!$A$2,'Tableau capacitaire'!B24=Feuil3!$A$3,'Tableau capacitaire'!B24=Feuil3!$A$4,B24=Feuil3!$A$5,'Tableau capacitaire'!B24=Feuil3!$A$6,'Tableau capacitaire'!B24=Feuil3!$A$7),"Lits",IF(OR('Tableau capacitaire'!B24=Feuil3!$A$8,'Tableau capacitaire'!B24=Feuil3!$A$9,'Tableau capacitaire'!B24=Feuil3!$A$10,'Tableau capacitaire'!B24=Feuil3!$A$11,'Tableau capacitaire'!B24=Feuil3!$A$12),"Places"," "))</f>
        <v xml:space="preserve"> </v>
      </c>
      <c r="E24" s="33"/>
      <c r="F24" s="32" t="str">
        <f>IF(OR(B24=Feuil3!$A$2,'Tableau capacitaire'!B24=Feuil3!$A$3,'Tableau capacitaire'!B24=Feuil3!$A$4,B24=Feuil3!$A$5,'Tableau capacitaire'!B24=Feuil3!$A$6,'Tableau capacitaire'!B24=Feuil3!$A$7,B24=Feuil3!$A$8,'Tableau capacitaire'!B24=Feuil3!$A$9,'Tableau capacitaire'!B24=Feuil3!$A$10),"RUM",IF(OR('Tableau capacitaire'!B24=Feuil3!$A$11,'Tableau capacitaire'!B24=Feuil3!$A$12),"Séances"," "))</f>
        <v xml:space="preserve"> </v>
      </c>
      <c r="G24" s="31"/>
      <c r="H24" s="62"/>
      <c r="I24" s="34" t="str">
        <f t="shared" si="1"/>
        <v xml:space="preserve"> </v>
      </c>
      <c r="J24" s="31"/>
      <c r="K24" s="10"/>
      <c r="L24" s="9" t="str">
        <f>IFERROR(VLOOKUP($B$13:$B$42,Feuil3!$A$2:$C$12,2,0), " ")</f>
        <v xml:space="preserve"> </v>
      </c>
      <c r="M24" s="35" t="str">
        <f>IFERROR(VLOOKUP($B$13:$B$42,Feuil3!$A$2:$C$12,3,0), " ")</f>
        <v xml:space="preserve"> </v>
      </c>
      <c r="N24" s="36"/>
      <c r="O24" s="10"/>
      <c r="P24" s="37" t="str">
        <f t="shared" si="2"/>
        <v xml:space="preserve"> </v>
      </c>
      <c r="Q24" s="38" t="str">
        <f t="shared" si="3"/>
        <v xml:space="preserve"> </v>
      </c>
      <c r="R24" s="38" t="str">
        <f t="shared" si="4"/>
        <v xml:space="preserve"> </v>
      </c>
      <c r="S24" s="38" t="str">
        <f t="shared" si="5"/>
        <v xml:space="preserve"> </v>
      </c>
      <c r="T24" s="10"/>
      <c r="U24" s="22"/>
      <c r="V24" s="22"/>
      <c r="W24" s="22"/>
      <c r="X24" s="63" t="str">
        <f t="shared" si="6"/>
        <v xml:space="preserve"> </v>
      </c>
      <c r="Y24" s="48"/>
      <c r="Z24" s="10"/>
      <c r="AA24" s="39" t="str">
        <f t="shared" si="7"/>
        <v xml:space="preserve"> </v>
      </c>
      <c r="AB24" s="9" t="str">
        <f t="shared" si="8"/>
        <v xml:space="preserve"> </v>
      </c>
      <c r="AC24" s="40" t="str">
        <f t="shared" si="9"/>
        <v xml:space="preserve"> </v>
      </c>
      <c r="AD24" s="63" t="str">
        <f t="shared" si="10"/>
        <v xml:space="preserve"> </v>
      </c>
      <c r="AE24" s="10"/>
      <c r="AF24" s="54" t="str">
        <f t="shared" si="11"/>
        <v xml:space="preserve"> </v>
      </c>
      <c r="AG24" s="55" t="str">
        <f t="shared" si="12"/>
        <v xml:space="preserve"> </v>
      </c>
      <c r="AH24" s="55" t="str">
        <f t="shared" si="13"/>
        <v xml:space="preserve"> </v>
      </c>
      <c r="AI24" s="55" t="str">
        <f t="shared" si="14"/>
        <v xml:space="preserve"> </v>
      </c>
      <c r="AK24" s="14"/>
    </row>
    <row r="25" spans="1:37" ht="18.75" customHeight="1" x14ac:dyDescent="0.25">
      <c r="A25" s="30"/>
      <c r="B25" s="30"/>
      <c r="C25" s="31"/>
      <c r="D25" s="32" t="str">
        <f>IF(OR(B25=Feuil3!$A$2,'Tableau capacitaire'!B25=Feuil3!$A$3,'Tableau capacitaire'!B25=Feuil3!$A$4,B25=Feuil3!$A$5,'Tableau capacitaire'!B25=Feuil3!$A$6,'Tableau capacitaire'!B25=Feuil3!$A$7),"Lits",IF(OR('Tableau capacitaire'!B25=Feuil3!$A$8,'Tableau capacitaire'!B25=Feuil3!$A$9,'Tableau capacitaire'!B25=Feuil3!$A$10,'Tableau capacitaire'!B25=Feuil3!$A$11,'Tableau capacitaire'!B25=Feuil3!$A$12),"Places"," "))</f>
        <v xml:space="preserve"> </v>
      </c>
      <c r="E25" s="33"/>
      <c r="F25" s="32" t="str">
        <f>IF(OR(B25=Feuil3!$A$2,'Tableau capacitaire'!B25=Feuil3!$A$3,'Tableau capacitaire'!B25=Feuil3!$A$4,B25=Feuil3!$A$5,'Tableau capacitaire'!B25=Feuil3!$A$6,'Tableau capacitaire'!B25=Feuil3!$A$7,B25=Feuil3!$A$8,'Tableau capacitaire'!B25=Feuil3!$A$9,'Tableau capacitaire'!B25=Feuil3!$A$10),"Séjours",IF(OR('Tableau capacitaire'!B25=Feuil3!$A$11,'Tableau capacitaire'!B25=Feuil3!$A$12),"Séances"," "))</f>
        <v xml:space="preserve"> </v>
      </c>
      <c r="G25" s="31"/>
      <c r="H25" s="62"/>
      <c r="I25" s="34" t="str">
        <f t="shared" si="1"/>
        <v xml:space="preserve"> </v>
      </c>
      <c r="J25" s="31"/>
      <c r="K25" s="10"/>
      <c r="L25" s="9" t="str">
        <f>IFERROR(VLOOKUP($B$13:$B$42,Feuil3!$A$2:$C$12,2,0), " ")</f>
        <v xml:space="preserve"> </v>
      </c>
      <c r="M25" s="35" t="str">
        <f>IFERROR(VLOOKUP($B$13:$B$42,Feuil3!$A$2:$C$12,3,0), " ")</f>
        <v xml:space="preserve"> </v>
      </c>
      <c r="N25" s="36"/>
      <c r="O25" s="10"/>
      <c r="P25" s="37" t="str">
        <f t="shared" si="2"/>
        <v xml:space="preserve"> </v>
      </c>
      <c r="Q25" s="38" t="str">
        <f t="shared" si="3"/>
        <v xml:space="preserve"> </v>
      </c>
      <c r="R25" s="38" t="str">
        <f t="shared" si="4"/>
        <v xml:space="preserve"> </v>
      </c>
      <c r="S25" s="38" t="str">
        <f t="shared" si="5"/>
        <v xml:space="preserve"> </v>
      </c>
      <c r="T25" s="10"/>
      <c r="U25" s="22"/>
      <c r="V25" s="22"/>
      <c r="W25" s="22"/>
      <c r="X25" s="63" t="str">
        <f t="shared" si="6"/>
        <v xml:space="preserve"> </v>
      </c>
      <c r="Y25" s="48"/>
      <c r="Z25" s="10"/>
      <c r="AA25" s="39" t="str">
        <f t="shared" si="7"/>
        <v xml:space="preserve"> </v>
      </c>
      <c r="AB25" s="9" t="str">
        <f t="shared" si="8"/>
        <v xml:space="preserve"> </v>
      </c>
      <c r="AC25" s="40" t="str">
        <f t="shared" si="9"/>
        <v xml:space="preserve"> </v>
      </c>
      <c r="AD25" s="63" t="str">
        <f t="shared" si="10"/>
        <v xml:space="preserve"> </v>
      </c>
      <c r="AE25" s="10"/>
      <c r="AF25" s="54" t="str">
        <f t="shared" si="11"/>
        <v xml:space="preserve"> </v>
      </c>
      <c r="AG25" s="55" t="str">
        <f t="shared" si="12"/>
        <v xml:space="preserve"> </v>
      </c>
      <c r="AH25" s="55" t="str">
        <f t="shared" si="13"/>
        <v xml:space="preserve"> </v>
      </c>
      <c r="AI25" s="55" t="str">
        <f t="shared" si="14"/>
        <v xml:space="preserve"> </v>
      </c>
      <c r="AK25" s="14"/>
    </row>
    <row r="26" spans="1:37" ht="18.75" hidden="1" customHeight="1" x14ac:dyDescent="0.25">
      <c r="A26" s="30"/>
      <c r="B26" s="30"/>
      <c r="C26" s="31"/>
      <c r="D26" s="32" t="e">
        <f>IF(OR(B26=Feuil3!$A$2,'Tableau capacitaire'!B26=Feuil3!$A$3,'Tableau capacitaire'!B26=Feuil3!$A$4,'Tableau capacitaire'!B26=Feuil3!#REF!,B26=Feuil3!$A$5,'Tableau capacitaire'!B26=Feuil3!$A$6,'Tableau capacitaire'!B26=Feuil3!$A$7),"Lits",IF(OR('Tableau capacitaire'!B26=Feuil3!$A$8,'Tableau capacitaire'!B26=Feuil3!$A$9,'Tableau capacitaire'!B26=Feuil3!$A$10,'Tableau capacitaire'!B26=Feuil3!$A$11,'Tableau capacitaire'!B26=Feuil3!$A$12),"Places"," "))</f>
        <v>#REF!</v>
      </c>
      <c r="E26" s="33"/>
      <c r="F26" s="32" t="e">
        <f>IF(OR(B26=Feuil3!$A$2,'Tableau capacitaire'!B26=Feuil3!$A$3,'Tableau capacitaire'!B26=Feuil3!$A$4,'Tableau capacitaire'!B26=Feuil3!#REF!,B26=Feuil3!$A$5,'Tableau capacitaire'!B26=Feuil3!$A$6,'Tableau capacitaire'!B26=Feuil3!$A$7,B26=Feuil3!$A$8,'Tableau capacitaire'!B26=Feuil3!$A$9,'Tableau capacitaire'!B26=Feuil3!$A$10),"Séjours",IF(OR('Tableau capacitaire'!B26=Feuil3!$A$11,'Tableau capacitaire'!B26=Feuil3!$A$12),"Séances"," "))</f>
        <v>#REF!</v>
      </c>
      <c r="G26" s="31"/>
      <c r="H26" s="62"/>
      <c r="I26" s="34" t="str">
        <f t="shared" si="1"/>
        <v xml:space="preserve"> </v>
      </c>
      <c r="J26" s="31"/>
      <c r="K26" s="10"/>
      <c r="L26" s="9" t="str">
        <f>IFERROR(VLOOKUP($B$13:$B$42,Feuil3!$A$2:$C$12,2,0), " ")</f>
        <v xml:space="preserve"> </v>
      </c>
      <c r="M26" s="35" t="str">
        <f>IFERROR(VLOOKUP($B$13:$B$42,Feuil3!$A$2:$C$12,3,0), " ")</f>
        <v xml:space="preserve"> </v>
      </c>
      <c r="N26" s="36"/>
      <c r="O26" s="10"/>
      <c r="P26" s="37" t="str">
        <f t="shared" si="2"/>
        <v xml:space="preserve"> </v>
      </c>
      <c r="Q26" s="38" t="str">
        <f t="shared" si="3"/>
        <v xml:space="preserve"> </v>
      </c>
      <c r="R26" s="38" t="str">
        <f t="shared" si="4"/>
        <v xml:space="preserve"> </v>
      </c>
      <c r="S26" s="38" t="str">
        <f t="shared" si="5"/>
        <v xml:space="preserve"> </v>
      </c>
      <c r="T26" s="10"/>
      <c r="U26" s="22"/>
      <c r="V26" s="22"/>
      <c r="W26" s="22"/>
      <c r="X26" s="63" t="str">
        <f t="shared" si="6"/>
        <v xml:space="preserve"> </v>
      </c>
      <c r="Y26" s="48"/>
      <c r="Z26" s="10"/>
      <c r="AA26" s="39" t="str">
        <f t="shared" si="7"/>
        <v xml:space="preserve"> </v>
      </c>
      <c r="AB26" s="9" t="e">
        <f t="shared" si="8"/>
        <v>#REF!</v>
      </c>
      <c r="AC26" s="40" t="str">
        <f t="shared" si="9"/>
        <v xml:space="preserve"> </v>
      </c>
      <c r="AD26" s="63" t="str">
        <f t="shared" si="10"/>
        <v xml:space="preserve"> </v>
      </c>
      <c r="AE26" s="10"/>
      <c r="AF26" s="54" t="str">
        <f t="shared" si="11"/>
        <v xml:space="preserve"> </v>
      </c>
      <c r="AG26" s="55" t="str">
        <f t="shared" si="12"/>
        <v xml:space="preserve"> </v>
      </c>
      <c r="AH26" s="55" t="str">
        <f t="shared" si="13"/>
        <v xml:space="preserve"> </v>
      </c>
      <c r="AI26" s="55" t="str">
        <f t="shared" si="14"/>
        <v xml:space="preserve"> </v>
      </c>
      <c r="AK26" s="14"/>
    </row>
    <row r="27" spans="1:37" ht="18.75" hidden="1" customHeight="1" x14ac:dyDescent="0.25">
      <c r="A27" s="30"/>
      <c r="B27" s="30"/>
      <c r="C27" s="31"/>
      <c r="D27" s="32" t="e">
        <f>IF(OR(B27=Feuil3!$A$2,'Tableau capacitaire'!B27=Feuil3!$A$3,'Tableau capacitaire'!B27=Feuil3!$A$4,'Tableau capacitaire'!B27=Feuil3!#REF!,B27=Feuil3!$A$5,'Tableau capacitaire'!B27=Feuil3!$A$6,'Tableau capacitaire'!B27=Feuil3!$A$7),"Lits",IF(OR('Tableau capacitaire'!B27=Feuil3!$A$8,'Tableau capacitaire'!B27=Feuil3!$A$9,'Tableau capacitaire'!B27=Feuil3!$A$10,'Tableau capacitaire'!B27=Feuil3!$A$11,'Tableau capacitaire'!B27=Feuil3!$A$12),"Places"," "))</f>
        <v>#REF!</v>
      </c>
      <c r="E27" s="33"/>
      <c r="F27" s="32" t="e">
        <f>IF(OR(B27=Feuil3!$A$2,'Tableau capacitaire'!B27=Feuil3!$A$3,'Tableau capacitaire'!B27=Feuil3!$A$4,'Tableau capacitaire'!B27=Feuil3!#REF!,B27=Feuil3!$A$5,'Tableau capacitaire'!B27=Feuil3!$A$6,'Tableau capacitaire'!B27=Feuil3!$A$7,B27=Feuil3!$A$8,'Tableau capacitaire'!B27=Feuil3!$A$9,'Tableau capacitaire'!B27=Feuil3!$A$10),"Séjours",IF(OR('Tableau capacitaire'!B27=Feuil3!$A$11,'Tableau capacitaire'!B27=Feuil3!$A$12),"Séances"," "))</f>
        <v>#REF!</v>
      </c>
      <c r="G27" s="31"/>
      <c r="H27" s="62"/>
      <c r="I27" s="34" t="str">
        <f t="shared" si="1"/>
        <v xml:space="preserve"> </v>
      </c>
      <c r="J27" s="31"/>
      <c r="K27" s="10"/>
      <c r="L27" s="9" t="str">
        <f>IFERROR(VLOOKUP($B$13:$B$42,Feuil3!$A$2:$C$12,2,0), " ")</f>
        <v xml:space="preserve"> </v>
      </c>
      <c r="M27" s="35" t="str">
        <f>IFERROR(VLOOKUP($B$13:$B$42,Feuil3!$A$2:$C$12,3,0), " ")</f>
        <v xml:space="preserve"> </v>
      </c>
      <c r="N27" s="36"/>
      <c r="O27" s="10"/>
      <c r="P27" s="37" t="str">
        <f t="shared" si="2"/>
        <v xml:space="preserve"> </v>
      </c>
      <c r="Q27" s="38" t="str">
        <f t="shared" si="3"/>
        <v xml:space="preserve"> </v>
      </c>
      <c r="R27" s="38" t="str">
        <f t="shared" si="4"/>
        <v xml:space="preserve"> </v>
      </c>
      <c r="S27" s="38" t="str">
        <f t="shared" si="5"/>
        <v xml:space="preserve"> </v>
      </c>
      <c r="T27" s="10"/>
      <c r="U27" s="22"/>
      <c r="V27" s="22"/>
      <c r="W27" s="22"/>
      <c r="X27" s="63" t="str">
        <f t="shared" si="6"/>
        <v xml:space="preserve"> </v>
      </c>
      <c r="Y27" s="48"/>
      <c r="Z27" s="10"/>
      <c r="AA27" s="39" t="str">
        <f t="shared" si="7"/>
        <v xml:space="preserve"> </v>
      </c>
      <c r="AB27" s="9" t="e">
        <f t="shared" si="8"/>
        <v>#REF!</v>
      </c>
      <c r="AC27" s="40" t="str">
        <f t="shared" si="9"/>
        <v xml:space="preserve"> </v>
      </c>
      <c r="AD27" s="63" t="str">
        <f t="shared" si="10"/>
        <v xml:space="preserve"> </v>
      </c>
      <c r="AE27" s="10"/>
      <c r="AF27" s="54" t="str">
        <f t="shared" si="11"/>
        <v xml:space="preserve"> </v>
      </c>
      <c r="AG27" s="55" t="str">
        <f t="shared" si="12"/>
        <v xml:space="preserve"> </v>
      </c>
      <c r="AH27" s="55" t="str">
        <f t="shared" si="13"/>
        <v xml:space="preserve"> </v>
      </c>
      <c r="AI27" s="55" t="str">
        <f t="shared" si="14"/>
        <v xml:space="preserve"> </v>
      </c>
      <c r="AK27" s="14"/>
    </row>
    <row r="28" spans="1:37" ht="18.75" hidden="1" customHeight="1" x14ac:dyDescent="0.25">
      <c r="A28" s="30"/>
      <c r="B28" s="30"/>
      <c r="C28" s="31"/>
      <c r="D28" s="32" t="e">
        <f>IF(OR(B28=Feuil3!$A$2,'Tableau capacitaire'!B28=Feuil3!$A$3,'Tableau capacitaire'!B28=Feuil3!$A$4,'Tableau capacitaire'!B28=Feuil3!#REF!,B28=Feuil3!$A$5,'Tableau capacitaire'!B28=Feuil3!$A$6,'Tableau capacitaire'!B28=Feuil3!$A$7),"Lits",IF(OR('Tableau capacitaire'!B28=Feuil3!$A$8,'Tableau capacitaire'!B28=Feuil3!$A$9,'Tableau capacitaire'!B28=Feuil3!$A$10,'Tableau capacitaire'!B28=Feuil3!$A$11,'Tableau capacitaire'!B28=Feuil3!$A$12),"Places"," "))</f>
        <v>#REF!</v>
      </c>
      <c r="E28" s="33"/>
      <c r="F28" s="32" t="e">
        <f>IF(OR(B28=Feuil3!$A$2,'Tableau capacitaire'!B28=Feuil3!$A$3,'Tableau capacitaire'!B28=Feuil3!$A$4,'Tableau capacitaire'!B28=Feuil3!#REF!,B28=Feuil3!$A$5,'Tableau capacitaire'!B28=Feuil3!$A$6,'Tableau capacitaire'!B28=Feuil3!$A$7,B28=Feuil3!$A$8,'Tableau capacitaire'!B28=Feuil3!$A$9,'Tableau capacitaire'!B28=Feuil3!$A$10),"Séjours",IF(OR('Tableau capacitaire'!B28=Feuil3!$A$11,'Tableau capacitaire'!B28=Feuil3!$A$12),"Séances"," "))</f>
        <v>#REF!</v>
      </c>
      <c r="G28" s="31"/>
      <c r="H28" s="62"/>
      <c r="I28" s="34" t="str">
        <f t="shared" si="1"/>
        <v xml:space="preserve"> </v>
      </c>
      <c r="J28" s="31"/>
      <c r="K28" s="10"/>
      <c r="L28" s="9" t="str">
        <f>IFERROR(VLOOKUP($B$13:$B$42,Feuil3!$A$2:$C$12,2,0), " ")</f>
        <v xml:space="preserve"> </v>
      </c>
      <c r="M28" s="35" t="str">
        <f>IFERROR(VLOOKUP($B$13:$B$42,Feuil3!$A$2:$C$12,3,0), " ")</f>
        <v xml:space="preserve"> </v>
      </c>
      <c r="N28" s="36"/>
      <c r="O28" s="10"/>
      <c r="P28" s="37" t="str">
        <f t="shared" si="2"/>
        <v xml:space="preserve"> </v>
      </c>
      <c r="Q28" s="38" t="str">
        <f t="shared" si="3"/>
        <v xml:space="preserve"> </v>
      </c>
      <c r="R28" s="38" t="str">
        <f t="shared" si="4"/>
        <v xml:space="preserve"> </v>
      </c>
      <c r="S28" s="38" t="str">
        <f t="shared" si="5"/>
        <v xml:space="preserve"> </v>
      </c>
      <c r="T28" s="10"/>
      <c r="U28" s="22"/>
      <c r="V28" s="22"/>
      <c r="W28" s="22"/>
      <c r="X28" s="63" t="str">
        <f t="shared" si="6"/>
        <v xml:space="preserve"> </v>
      </c>
      <c r="Y28" s="48"/>
      <c r="Z28" s="10"/>
      <c r="AA28" s="39" t="str">
        <f t="shared" si="7"/>
        <v xml:space="preserve"> </v>
      </c>
      <c r="AB28" s="9" t="e">
        <f t="shared" si="8"/>
        <v>#REF!</v>
      </c>
      <c r="AC28" s="40" t="str">
        <f t="shared" si="9"/>
        <v xml:space="preserve"> </v>
      </c>
      <c r="AD28" s="63" t="str">
        <f t="shared" si="10"/>
        <v xml:space="preserve"> </v>
      </c>
      <c r="AE28" s="10"/>
      <c r="AF28" s="54" t="str">
        <f t="shared" si="11"/>
        <v xml:space="preserve"> </v>
      </c>
      <c r="AG28" s="55" t="str">
        <f t="shared" si="12"/>
        <v xml:space="preserve"> </v>
      </c>
      <c r="AH28" s="55" t="str">
        <f t="shared" si="13"/>
        <v xml:space="preserve"> </v>
      </c>
      <c r="AI28" s="55" t="str">
        <f t="shared" si="14"/>
        <v xml:space="preserve"> </v>
      </c>
      <c r="AK28" s="14"/>
    </row>
    <row r="29" spans="1:37" ht="18.75" hidden="1" customHeight="1" x14ac:dyDescent="0.25">
      <c r="A29" s="30"/>
      <c r="B29" s="30"/>
      <c r="C29" s="31"/>
      <c r="D29" s="32" t="e">
        <f>IF(OR(B29=Feuil3!$A$2,'Tableau capacitaire'!B29=Feuil3!$A$3,'Tableau capacitaire'!B29=Feuil3!$A$4,'Tableau capacitaire'!B29=Feuil3!#REF!,B29=Feuil3!$A$5,'Tableau capacitaire'!B29=Feuil3!$A$6,'Tableau capacitaire'!B29=Feuil3!$A$7),"Lits",IF(OR('Tableau capacitaire'!B29=Feuil3!$A$8,'Tableau capacitaire'!B29=Feuil3!$A$9,'Tableau capacitaire'!B29=Feuil3!$A$10,'Tableau capacitaire'!B29=Feuil3!$A$11,'Tableau capacitaire'!B29=Feuil3!$A$12),"Places"," "))</f>
        <v>#REF!</v>
      </c>
      <c r="E29" s="33"/>
      <c r="F29" s="32" t="e">
        <f>IF(OR(B29=Feuil3!$A$2,'Tableau capacitaire'!B29=Feuil3!$A$3,'Tableau capacitaire'!B29=Feuil3!$A$4,'Tableau capacitaire'!B29=Feuil3!#REF!,B29=Feuil3!$A$5,'Tableau capacitaire'!B29=Feuil3!$A$6,'Tableau capacitaire'!B29=Feuil3!$A$7,B29=Feuil3!$A$8,'Tableau capacitaire'!B29=Feuil3!$A$9,'Tableau capacitaire'!B29=Feuil3!$A$10),"Séjours",IF(OR('Tableau capacitaire'!B29=Feuil3!$A$11,'Tableau capacitaire'!B29=Feuil3!$A$12),"Séances"," "))</f>
        <v>#REF!</v>
      </c>
      <c r="G29" s="31"/>
      <c r="H29" s="62"/>
      <c r="I29" s="34" t="str">
        <f t="shared" si="1"/>
        <v xml:space="preserve"> </v>
      </c>
      <c r="J29" s="31"/>
      <c r="K29" s="10"/>
      <c r="L29" s="9" t="str">
        <f>IFERROR(VLOOKUP($B$13:$B$42,Feuil3!$A$2:$C$12,2,0), " ")</f>
        <v xml:space="preserve"> </v>
      </c>
      <c r="M29" s="35" t="str">
        <f>IFERROR(VLOOKUP($B$13:$B$42,Feuil3!$A$2:$C$12,3,0), " ")</f>
        <v xml:space="preserve"> </v>
      </c>
      <c r="N29" s="36"/>
      <c r="O29" s="10"/>
      <c r="P29" s="37" t="str">
        <f t="shared" si="2"/>
        <v xml:space="preserve"> </v>
      </c>
      <c r="Q29" s="38" t="str">
        <f t="shared" si="3"/>
        <v xml:space="preserve"> </v>
      </c>
      <c r="R29" s="38" t="str">
        <f t="shared" si="4"/>
        <v xml:space="preserve"> </v>
      </c>
      <c r="S29" s="38" t="str">
        <f t="shared" si="5"/>
        <v xml:space="preserve"> </v>
      </c>
      <c r="T29" s="10"/>
      <c r="U29" s="22"/>
      <c r="V29" s="22"/>
      <c r="W29" s="22"/>
      <c r="X29" s="63" t="str">
        <f t="shared" si="6"/>
        <v xml:space="preserve"> </v>
      </c>
      <c r="Y29" s="48"/>
      <c r="Z29" s="10"/>
      <c r="AA29" s="39" t="str">
        <f t="shared" si="7"/>
        <v xml:space="preserve"> </v>
      </c>
      <c r="AB29" s="9" t="e">
        <f t="shared" si="8"/>
        <v>#REF!</v>
      </c>
      <c r="AC29" s="40" t="str">
        <f t="shared" si="9"/>
        <v xml:space="preserve"> </v>
      </c>
      <c r="AD29" s="63" t="str">
        <f t="shared" si="10"/>
        <v xml:space="preserve"> </v>
      </c>
      <c r="AE29" s="10"/>
      <c r="AF29" s="54" t="str">
        <f t="shared" si="11"/>
        <v xml:space="preserve"> </v>
      </c>
      <c r="AG29" s="55" t="str">
        <f t="shared" si="12"/>
        <v xml:space="preserve"> </v>
      </c>
      <c r="AH29" s="55" t="str">
        <f t="shared" si="13"/>
        <v xml:space="preserve"> </v>
      </c>
      <c r="AI29" s="55" t="str">
        <f t="shared" si="14"/>
        <v xml:space="preserve"> </v>
      </c>
      <c r="AK29" s="14"/>
    </row>
    <row r="30" spans="1:37" ht="18.75" hidden="1" customHeight="1" x14ac:dyDescent="0.25">
      <c r="A30" s="30"/>
      <c r="B30" s="30"/>
      <c r="C30" s="31"/>
      <c r="D30" s="32" t="e">
        <f>IF(OR(B30=Feuil3!$A$2,'Tableau capacitaire'!B30=Feuil3!$A$3,'Tableau capacitaire'!B30=Feuil3!$A$4,'Tableau capacitaire'!B30=Feuil3!#REF!,B30=Feuil3!$A$5,'Tableau capacitaire'!B30=Feuil3!$A$6,'Tableau capacitaire'!B30=Feuil3!$A$7),"Lits",IF(OR('Tableau capacitaire'!B30=Feuil3!$A$8,'Tableau capacitaire'!B30=Feuil3!$A$9,'Tableau capacitaire'!B30=Feuil3!$A$10,'Tableau capacitaire'!B30=Feuil3!$A$11,'Tableau capacitaire'!B30=Feuil3!$A$12),"Places"," "))</f>
        <v>#REF!</v>
      </c>
      <c r="E30" s="33"/>
      <c r="F30" s="32" t="e">
        <f>IF(OR(B30=Feuil3!$A$2,'Tableau capacitaire'!B30=Feuil3!$A$3,'Tableau capacitaire'!B30=Feuil3!$A$4,'Tableau capacitaire'!B30=Feuil3!#REF!,B30=Feuil3!$A$5,'Tableau capacitaire'!B30=Feuil3!$A$6,'Tableau capacitaire'!B30=Feuil3!$A$7,B30=Feuil3!$A$8,'Tableau capacitaire'!B30=Feuil3!$A$9,'Tableau capacitaire'!B30=Feuil3!$A$10),"Séjours",IF(OR('Tableau capacitaire'!B30=Feuil3!$A$11,'Tableau capacitaire'!B30=Feuil3!$A$12),"Séances"," "))</f>
        <v>#REF!</v>
      </c>
      <c r="G30" s="31"/>
      <c r="H30" s="62"/>
      <c r="I30" s="34" t="str">
        <f t="shared" si="1"/>
        <v xml:space="preserve"> </v>
      </c>
      <c r="J30" s="31"/>
      <c r="K30" s="10"/>
      <c r="L30" s="9" t="str">
        <f>IFERROR(VLOOKUP($B$13:$B$42,Feuil3!$A$2:$C$12,2,0), " ")</f>
        <v xml:space="preserve"> </v>
      </c>
      <c r="M30" s="35" t="str">
        <f>IFERROR(VLOOKUP($B$13:$B$42,Feuil3!$A$2:$C$12,3,0), " ")</f>
        <v xml:space="preserve"> </v>
      </c>
      <c r="N30" s="36"/>
      <c r="O30" s="10"/>
      <c r="P30" s="37" t="str">
        <f t="shared" si="2"/>
        <v xml:space="preserve"> </v>
      </c>
      <c r="Q30" s="38" t="str">
        <f t="shared" si="3"/>
        <v xml:space="preserve"> </v>
      </c>
      <c r="R30" s="38" t="str">
        <f t="shared" si="4"/>
        <v xml:space="preserve"> </v>
      </c>
      <c r="S30" s="38" t="str">
        <f t="shared" si="5"/>
        <v xml:space="preserve"> </v>
      </c>
      <c r="T30" s="10"/>
      <c r="U30" s="22"/>
      <c r="V30" s="22"/>
      <c r="W30" s="22"/>
      <c r="X30" s="63" t="str">
        <f t="shared" si="6"/>
        <v xml:space="preserve"> </v>
      </c>
      <c r="Y30" s="48"/>
      <c r="Z30" s="10"/>
      <c r="AA30" s="39" t="str">
        <f t="shared" si="7"/>
        <v xml:space="preserve"> </v>
      </c>
      <c r="AB30" s="9" t="e">
        <f t="shared" si="8"/>
        <v>#REF!</v>
      </c>
      <c r="AC30" s="40" t="str">
        <f t="shared" si="9"/>
        <v xml:space="preserve"> </v>
      </c>
      <c r="AD30" s="63" t="str">
        <f t="shared" si="10"/>
        <v xml:space="preserve"> </v>
      </c>
      <c r="AE30" s="10"/>
      <c r="AF30" s="54" t="str">
        <f t="shared" si="11"/>
        <v xml:space="preserve"> </v>
      </c>
      <c r="AG30" s="55" t="str">
        <f t="shared" si="12"/>
        <v xml:space="preserve"> </v>
      </c>
      <c r="AH30" s="55" t="str">
        <f t="shared" si="13"/>
        <v xml:space="preserve"> </v>
      </c>
      <c r="AI30" s="55" t="str">
        <f t="shared" si="14"/>
        <v xml:space="preserve"> </v>
      </c>
      <c r="AK30" s="14"/>
    </row>
    <row r="31" spans="1:37" ht="18.75" hidden="1" customHeight="1" x14ac:dyDescent="0.25">
      <c r="A31" s="30"/>
      <c r="B31" s="30"/>
      <c r="C31" s="31"/>
      <c r="D31" s="32" t="e">
        <f>IF(OR(B31=Feuil3!$A$2,'Tableau capacitaire'!B31=Feuil3!$A$3,'Tableau capacitaire'!B31=Feuil3!$A$4,'Tableau capacitaire'!B31=Feuil3!#REF!,B31=Feuil3!$A$5,'Tableau capacitaire'!B31=Feuil3!$A$6,'Tableau capacitaire'!B31=Feuil3!$A$7),"Lits",IF(OR('Tableau capacitaire'!B31=Feuil3!$A$8,'Tableau capacitaire'!B31=Feuil3!$A$9,'Tableau capacitaire'!B31=Feuil3!$A$10,'Tableau capacitaire'!B31=Feuil3!$A$11,'Tableau capacitaire'!B31=Feuil3!$A$12),"Places"," "))</f>
        <v>#REF!</v>
      </c>
      <c r="E31" s="33"/>
      <c r="F31" s="32" t="e">
        <f>IF(OR(B31=Feuil3!$A$2,'Tableau capacitaire'!B31=Feuil3!$A$3,'Tableau capacitaire'!B31=Feuil3!$A$4,'Tableau capacitaire'!B31=Feuil3!#REF!,B31=Feuil3!$A$5,'Tableau capacitaire'!B31=Feuil3!$A$6,'Tableau capacitaire'!B31=Feuil3!$A$7,B31=Feuil3!$A$8,'Tableau capacitaire'!B31=Feuil3!$A$9,'Tableau capacitaire'!B31=Feuil3!$A$10),"Séjours",IF(OR('Tableau capacitaire'!B31=Feuil3!$A$11,'Tableau capacitaire'!B31=Feuil3!$A$12),"Séances"," "))</f>
        <v>#REF!</v>
      </c>
      <c r="G31" s="31"/>
      <c r="H31" s="62"/>
      <c r="I31" s="34" t="str">
        <f t="shared" si="1"/>
        <v xml:space="preserve"> </v>
      </c>
      <c r="J31" s="31"/>
      <c r="K31" s="10"/>
      <c r="L31" s="9" t="str">
        <f>IFERROR(VLOOKUP($B$13:$B$42,Feuil3!$A$2:$C$12,2,0), " ")</f>
        <v xml:space="preserve"> </v>
      </c>
      <c r="M31" s="35" t="str">
        <f>IFERROR(VLOOKUP($B$13:$B$42,Feuil3!$A$2:$C$12,3,0), " ")</f>
        <v xml:space="preserve"> </v>
      </c>
      <c r="N31" s="36"/>
      <c r="O31" s="10"/>
      <c r="P31" s="37" t="str">
        <f t="shared" si="2"/>
        <v xml:space="preserve"> </v>
      </c>
      <c r="Q31" s="38" t="str">
        <f t="shared" si="3"/>
        <v xml:space="preserve"> </v>
      </c>
      <c r="R31" s="38" t="str">
        <f t="shared" si="4"/>
        <v xml:space="preserve"> </v>
      </c>
      <c r="S31" s="38" t="str">
        <f t="shared" si="5"/>
        <v xml:space="preserve"> </v>
      </c>
      <c r="T31" s="10"/>
      <c r="U31" s="22"/>
      <c r="V31" s="22"/>
      <c r="W31" s="22"/>
      <c r="X31" s="63" t="str">
        <f t="shared" si="6"/>
        <v xml:space="preserve"> </v>
      </c>
      <c r="Y31" s="48"/>
      <c r="Z31" s="10"/>
      <c r="AA31" s="39" t="str">
        <f t="shared" si="7"/>
        <v xml:space="preserve"> </v>
      </c>
      <c r="AB31" s="9" t="e">
        <f t="shared" si="8"/>
        <v>#REF!</v>
      </c>
      <c r="AC31" s="40" t="str">
        <f t="shared" si="9"/>
        <v xml:space="preserve"> </v>
      </c>
      <c r="AD31" s="63" t="str">
        <f t="shared" si="10"/>
        <v xml:space="preserve"> </v>
      </c>
      <c r="AE31" s="10"/>
      <c r="AF31" s="54" t="str">
        <f t="shared" si="11"/>
        <v xml:space="preserve"> </v>
      </c>
      <c r="AG31" s="55" t="str">
        <f t="shared" si="12"/>
        <v xml:space="preserve"> </v>
      </c>
      <c r="AH31" s="55" t="str">
        <f t="shared" si="13"/>
        <v xml:space="preserve"> </v>
      </c>
      <c r="AI31" s="55" t="str">
        <f t="shared" si="14"/>
        <v xml:space="preserve"> </v>
      </c>
      <c r="AK31" s="14"/>
    </row>
    <row r="32" spans="1:37" ht="18.75" hidden="1" customHeight="1" x14ac:dyDescent="0.25">
      <c r="A32" s="30"/>
      <c r="B32" s="30"/>
      <c r="C32" s="31"/>
      <c r="D32" s="32" t="e">
        <f>IF(OR(B32=Feuil3!$A$2,'Tableau capacitaire'!B32=Feuil3!$A$3,'Tableau capacitaire'!B32=Feuil3!$A$4,'Tableau capacitaire'!B32=Feuil3!#REF!,B32=Feuil3!$A$5,'Tableau capacitaire'!B32=Feuil3!$A$6,'Tableau capacitaire'!B32=Feuil3!$A$7),"Lits",IF(OR('Tableau capacitaire'!B32=Feuil3!$A$8,'Tableau capacitaire'!B32=Feuil3!$A$9,'Tableau capacitaire'!B32=Feuil3!$A$10,'Tableau capacitaire'!B32=Feuil3!$A$11,'Tableau capacitaire'!B32=Feuil3!$A$12),"Places"," "))</f>
        <v>#REF!</v>
      </c>
      <c r="E32" s="33"/>
      <c r="F32" s="32" t="e">
        <f>IF(OR(B32=Feuil3!$A$2,'Tableau capacitaire'!B32=Feuil3!$A$3,'Tableau capacitaire'!B32=Feuil3!$A$4,'Tableau capacitaire'!B32=Feuil3!#REF!,B32=Feuil3!$A$5,'Tableau capacitaire'!B32=Feuil3!$A$6,'Tableau capacitaire'!B32=Feuil3!$A$7,B32=Feuil3!$A$8,'Tableau capacitaire'!B32=Feuil3!$A$9,'Tableau capacitaire'!B32=Feuil3!$A$10),"Séjours",IF(OR('Tableau capacitaire'!B32=Feuil3!$A$11,'Tableau capacitaire'!B32=Feuil3!$A$12),"Séances"," "))</f>
        <v>#REF!</v>
      </c>
      <c r="G32" s="31"/>
      <c r="H32" s="62"/>
      <c r="I32" s="34" t="str">
        <f t="shared" si="1"/>
        <v xml:space="preserve"> </v>
      </c>
      <c r="J32" s="31"/>
      <c r="K32" s="10"/>
      <c r="L32" s="9" t="str">
        <f>IFERROR(VLOOKUP($B$13:$B$42,Feuil3!$A$2:$C$12,2,0), " ")</f>
        <v xml:space="preserve"> </v>
      </c>
      <c r="M32" s="35" t="str">
        <f>IFERROR(VLOOKUP($B$13:$B$42,Feuil3!$A$2:$C$12,3,0), " ")</f>
        <v xml:space="preserve"> </v>
      </c>
      <c r="N32" s="36"/>
      <c r="O32" s="10"/>
      <c r="P32" s="37" t="str">
        <f t="shared" si="2"/>
        <v xml:space="preserve"> </v>
      </c>
      <c r="Q32" s="38" t="str">
        <f t="shared" si="3"/>
        <v xml:space="preserve"> </v>
      </c>
      <c r="R32" s="38" t="str">
        <f t="shared" si="4"/>
        <v xml:space="preserve"> </v>
      </c>
      <c r="S32" s="38" t="str">
        <f t="shared" si="5"/>
        <v xml:space="preserve"> </v>
      </c>
      <c r="T32" s="10"/>
      <c r="U32" s="22"/>
      <c r="V32" s="22"/>
      <c r="W32" s="22"/>
      <c r="X32" s="63" t="str">
        <f t="shared" si="6"/>
        <v xml:space="preserve"> </v>
      </c>
      <c r="Y32" s="48"/>
      <c r="Z32" s="10"/>
      <c r="AA32" s="39" t="str">
        <f t="shared" si="7"/>
        <v xml:space="preserve"> </v>
      </c>
      <c r="AB32" s="9" t="e">
        <f t="shared" si="8"/>
        <v>#REF!</v>
      </c>
      <c r="AC32" s="40" t="str">
        <f t="shared" si="9"/>
        <v xml:space="preserve"> </v>
      </c>
      <c r="AD32" s="63" t="str">
        <f t="shared" si="10"/>
        <v xml:space="preserve"> </v>
      </c>
      <c r="AE32" s="10"/>
      <c r="AF32" s="54" t="str">
        <f t="shared" si="11"/>
        <v xml:space="preserve"> </v>
      </c>
      <c r="AG32" s="55" t="str">
        <f t="shared" si="12"/>
        <v xml:space="preserve"> </v>
      </c>
      <c r="AH32" s="55" t="str">
        <f t="shared" si="13"/>
        <v xml:space="preserve"> </v>
      </c>
      <c r="AI32" s="55" t="str">
        <f t="shared" si="14"/>
        <v xml:space="preserve"> </v>
      </c>
      <c r="AK32" s="14"/>
    </row>
    <row r="33" spans="1:37" ht="18.75" hidden="1" customHeight="1" x14ac:dyDescent="0.25">
      <c r="A33" s="30"/>
      <c r="B33" s="30"/>
      <c r="C33" s="31"/>
      <c r="D33" s="32" t="e">
        <f>IF(OR(B33=Feuil3!$A$2,'Tableau capacitaire'!B33=Feuil3!$A$3,'Tableau capacitaire'!B33=Feuil3!$A$4,'Tableau capacitaire'!B33=Feuil3!#REF!,B33=Feuil3!$A$5,'Tableau capacitaire'!B33=Feuil3!$A$6,'Tableau capacitaire'!B33=Feuil3!$A$7),"Lits",IF(OR('Tableau capacitaire'!B33=Feuil3!$A$8,'Tableau capacitaire'!B33=Feuil3!$A$9,'Tableau capacitaire'!B33=Feuil3!$A$10,'Tableau capacitaire'!B33=Feuil3!$A$11,'Tableau capacitaire'!B33=Feuil3!$A$12),"Places"," "))</f>
        <v>#REF!</v>
      </c>
      <c r="E33" s="33"/>
      <c r="F33" s="32" t="e">
        <f>IF(OR(B33=Feuil3!$A$2,'Tableau capacitaire'!B33=Feuil3!$A$3,'Tableau capacitaire'!B33=Feuil3!$A$4,'Tableau capacitaire'!B33=Feuil3!#REF!,B33=Feuil3!$A$5,'Tableau capacitaire'!B33=Feuil3!$A$6,'Tableau capacitaire'!B33=Feuil3!$A$7,B33=Feuil3!$A$8,'Tableau capacitaire'!B33=Feuil3!$A$9,'Tableau capacitaire'!B33=Feuil3!$A$10),"Séjours",IF(OR('Tableau capacitaire'!B33=Feuil3!$A$11,'Tableau capacitaire'!B33=Feuil3!$A$12),"Séances"," "))</f>
        <v>#REF!</v>
      </c>
      <c r="G33" s="31"/>
      <c r="H33" s="62"/>
      <c r="I33" s="34" t="str">
        <f t="shared" si="1"/>
        <v xml:space="preserve"> </v>
      </c>
      <c r="J33" s="31"/>
      <c r="K33" s="10"/>
      <c r="L33" s="9" t="str">
        <f>IFERROR(VLOOKUP($B$13:$B$42,Feuil3!$A$2:$C$12,2,0), " ")</f>
        <v xml:space="preserve"> </v>
      </c>
      <c r="M33" s="35" t="str">
        <f>IFERROR(VLOOKUP($B$13:$B$42,Feuil3!$A$2:$C$12,3,0), " ")</f>
        <v xml:space="preserve"> </v>
      </c>
      <c r="N33" s="36"/>
      <c r="O33" s="10"/>
      <c r="P33" s="37" t="str">
        <f t="shared" si="2"/>
        <v xml:space="preserve"> </v>
      </c>
      <c r="Q33" s="38" t="str">
        <f t="shared" si="3"/>
        <v xml:space="preserve"> </v>
      </c>
      <c r="R33" s="38" t="str">
        <f t="shared" si="4"/>
        <v xml:space="preserve"> </v>
      </c>
      <c r="S33" s="38" t="str">
        <f t="shared" si="5"/>
        <v xml:space="preserve"> </v>
      </c>
      <c r="T33" s="10"/>
      <c r="U33" s="22"/>
      <c r="V33" s="22"/>
      <c r="W33" s="22"/>
      <c r="X33" s="63" t="str">
        <f t="shared" si="6"/>
        <v xml:space="preserve"> </v>
      </c>
      <c r="Y33" s="48"/>
      <c r="Z33" s="10"/>
      <c r="AA33" s="39" t="str">
        <f t="shared" si="7"/>
        <v xml:space="preserve"> </v>
      </c>
      <c r="AB33" s="9" t="e">
        <f t="shared" si="8"/>
        <v>#REF!</v>
      </c>
      <c r="AC33" s="40" t="str">
        <f t="shared" si="9"/>
        <v xml:space="preserve"> </v>
      </c>
      <c r="AD33" s="63" t="str">
        <f t="shared" si="10"/>
        <v xml:space="preserve"> </v>
      </c>
      <c r="AE33" s="10"/>
      <c r="AF33" s="54" t="str">
        <f t="shared" si="11"/>
        <v xml:space="preserve"> </v>
      </c>
      <c r="AG33" s="55" t="str">
        <f t="shared" si="12"/>
        <v xml:space="preserve"> </v>
      </c>
      <c r="AH33" s="55" t="str">
        <f t="shared" si="13"/>
        <v xml:space="preserve"> </v>
      </c>
      <c r="AI33" s="55" t="str">
        <f t="shared" si="14"/>
        <v xml:space="preserve"> </v>
      </c>
      <c r="AK33" s="14"/>
    </row>
    <row r="34" spans="1:37" ht="18.75" hidden="1" customHeight="1" x14ac:dyDescent="0.25">
      <c r="A34" s="30"/>
      <c r="B34" s="30"/>
      <c r="C34" s="31"/>
      <c r="D34" s="32" t="e">
        <f>IF(OR(B34=Feuil3!$A$2,'Tableau capacitaire'!B34=Feuil3!$A$3,'Tableau capacitaire'!B34=Feuil3!$A$4,'Tableau capacitaire'!B34=Feuil3!#REF!,B34=Feuil3!$A$5,'Tableau capacitaire'!B34=Feuil3!$A$6,'Tableau capacitaire'!B34=Feuil3!$A$7),"Lits",IF(OR('Tableau capacitaire'!B34=Feuil3!$A$8,'Tableau capacitaire'!B34=Feuil3!$A$9,'Tableau capacitaire'!B34=Feuil3!$A$10,'Tableau capacitaire'!B34=Feuil3!$A$11,'Tableau capacitaire'!B34=Feuil3!$A$12),"Places"," "))</f>
        <v>#REF!</v>
      </c>
      <c r="E34" s="33"/>
      <c r="F34" s="32" t="e">
        <f>IF(OR(B34=Feuil3!$A$2,'Tableau capacitaire'!B34=Feuil3!$A$3,'Tableau capacitaire'!B34=Feuil3!$A$4,'Tableau capacitaire'!B34=Feuil3!#REF!,B34=Feuil3!$A$5,'Tableau capacitaire'!B34=Feuil3!$A$6,'Tableau capacitaire'!B34=Feuil3!$A$7,B34=Feuil3!$A$8,'Tableau capacitaire'!B34=Feuil3!$A$9,'Tableau capacitaire'!B34=Feuil3!$A$10),"Séjours",IF(OR('Tableau capacitaire'!B34=Feuil3!$A$11,'Tableau capacitaire'!B34=Feuil3!$A$12),"Séances"," "))</f>
        <v>#REF!</v>
      </c>
      <c r="G34" s="31"/>
      <c r="H34" s="62"/>
      <c r="I34" s="34" t="str">
        <f t="shared" si="1"/>
        <v xml:space="preserve"> </v>
      </c>
      <c r="J34" s="31"/>
      <c r="K34" s="10"/>
      <c r="L34" s="9" t="str">
        <f>IFERROR(VLOOKUP($B$13:$B$42,Feuil3!$A$2:$C$12,2,0), " ")</f>
        <v xml:space="preserve"> </v>
      </c>
      <c r="M34" s="35" t="str">
        <f>IFERROR(VLOOKUP($B$13:$B$42,Feuil3!$A$2:$C$12,3,0), " ")</f>
        <v xml:space="preserve"> </v>
      </c>
      <c r="N34" s="36"/>
      <c r="O34" s="10"/>
      <c r="P34" s="37" t="str">
        <f t="shared" si="2"/>
        <v xml:space="preserve"> </v>
      </c>
      <c r="Q34" s="38" t="str">
        <f t="shared" si="3"/>
        <v xml:space="preserve"> </v>
      </c>
      <c r="R34" s="38" t="str">
        <f t="shared" si="4"/>
        <v xml:space="preserve"> </v>
      </c>
      <c r="S34" s="38" t="str">
        <f t="shared" si="5"/>
        <v xml:space="preserve"> </v>
      </c>
      <c r="T34" s="10"/>
      <c r="U34" s="22"/>
      <c r="V34" s="22"/>
      <c r="W34" s="22"/>
      <c r="X34" s="63" t="str">
        <f t="shared" si="6"/>
        <v xml:space="preserve"> </v>
      </c>
      <c r="Y34" s="48"/>
      <c r="Z34" s="10"/>
      <c r="AA34" s="39" t="str">
        <f t="shared" si="7"/>
        <v xml:space="preserve"> </v>
      </c>
      <c r="AB34" s="9" t="e">
        <f t="shared" si="8"/>
        <v>#REF!</v>
      </c>
      <c r="AC34" s="40" t="str">
        <f t="shared" si="9"/>
        <v xml:space="preserve"> </v>
      </c>
      <c r="AD34" s="63" t="str">
        <f t="shared" si="10"/>
        <v xml:space="preserve"> </v>
      </c>
      <c r="AE34" s="10"/>
      <c r="AF34" s="54" t="str">
        <f t="shared" si="11"/>
        <v xml:space="preserve"> </v>
      </c>
      <c r="AG34" s="55" t="str">
        <f t="shared" si="12"/>
        <v xml:space="preserve"> </v>
      </c>
      <c r="AH34" s="55" t="str">
        <f t="shared" si="13"/>
        <v xml:space="preserve"> </v>
      </c>
      <c r="AI34" s="55" t="str">
        <f t="shared" si="14"/>
        <v xml:space="preserve"> </v>
      </c>
      <c r="AK34" s="14"/>
    </row>
    <row r="35" spans="1:37" ht="18.75" hidden="1" customHeight="1" x14ac:dyDescent="0.25">
      <c r="A35" s="30"/>
      <c r="B35" s="30"/>
      <c r="C35" s="31"/>
      <c r="D35" s="32" t="e">
        <f>IF(OR(B35=Feuil3!$A$2,'Tableau capacitaire'!B35=Feuil3!$A$3,'Tableau capacitaire'!B35=Feuil3!$A$4,'Tableau capacitaire'!B35=Feuil3!#REF!,B35=Feuil3!$A$5,'Tableau capacitaire'!B35=Feuil3!$A$6,'Tableau capacitaire'!B35=Feuil3!$A$7),"Lits",IF(OR('Tableau capacitaire'!B35=Feuil3!$A$8,'Tableau capacitaire'!B35=Feuil3!$A$9,'Tableau capacitaire'!B35=Feuil3!$A$10,'Tableau capacitaire'!B35=Feuil3!$A$11,'Tableau capacitaire'!B35=Feuil3!$A$12),"Places"," "))</f>
        <v>#REF!</v>
      </c>
      <c r="E35" s="33"/>
      <c r="F35" s="32" t="e">
        <f>IF(OR(B35=Feuil3!$A$2,'Tableau capacitaire'!B35=Feuil3!$A$3,'Tableau capacitaire'!B35=Feuil3!$A$4,'Tableau capacitaire'!B35=Feuil3!#REF!,B35=Feuil3!$A$5,'Tableau capacitaire'!B35=Feuil3!$A$6,'Tableau capacitaire'!B35=Feuil3!$A$7,B35=Feuil3!$A$8,'Tableau capacitaire'!B35=Feuil3!$A$9,'Tableau capacitaire'!B35=Feuil3!$A$10),"Séjours",IF(OR('Tableau capacitaire'!B35=Feuil3!$A$11,'Tableau capacitaire'!B35=Feuil3!$A$12),"Séances"," "))</f>
        <v>#REF!</v>
      </c>
      <c r="G35" s="31"/>
      <c r="H35" s="62"/>
      <c r="I35" s="34" t="str">
        <f t="shared" si="1"/>
        <v xml:space="preserve"> </v>
      </c>
      <c r="J35" s="31"/>
      <c r="K35" s="10"/>
      <c r="L35" s="9" t="str">
        <f>IFERROR(VLOOKUP($B$13:$B$42,Feuil3!$A$2:$C$12,2,0), " ")</f>
        <v xml:space="preserve"> </v>
      </c>
      <c r="M35" s="35" t="str">
        <f>IFERROR(VLOOKUP($B$13:$B$42,Feuil3!$A$2:$C$12,3,0), " ")</f>
        <v xml:space="preserve"> </v>
      </c>
      <c r="N35" s="36"/>
      <c r="O35" s="10"/>
      <c r="P35" s="37" t="str">
        <f t="shared" si="2"/>
        <v xml:space="preserve"> </v>
      </c>
      <c r="Q35" s="38" t="str">
        <f t="shared" si="3"/>
        <v xml:space="preserve"> </v>
      </c>
      <c r="R35" s="38" t="str">
        <f t="shared" si="4"/>
        <v xml:space="preserve"> </v>
      </c>
      <c r="S35" s="38" t="str">
        <f t="shared" si="5"/>
        <v xml:space="preserve"> </v>
      </c>
      <c r="T35" s="10"/>
      <c r="U35" s="22"/>
      <c r="V35" s="22"/>
      <c r="W35" s="22"/>
      <c r="X35" s="63" t="str">
        <f t="shared" si="6"/>
        <v xml:space="preserve"> </v>
      </c>
      <c r="Y35" s="48"/>
      <c r="Z35" s="10"/>
      <c r="AA35" s="39" t="str">
        <f t="shared" si="7"/>
        <v xml:space="preserve"> </v>
      </c>
      <c r="AB35" s="9" t="e">
        <f t="shared" si="8"/>
        <v>#REF!</v>
      </c>
      <c r="AC35" s="40" t="str">
        <f t="shared" si="9"/>
        <v xml:space="preserve"> </v>
      </c>
      <c r="AD35" s="63" t="str">
        <f t="shared" si="10"/>
        <v xml:space="preserve"> </v>
      </c>
      <c r="AE35" s="10"/>
      <c r="AF35" s="54" t="str">
        <f t="shared" si="11"/>
        <v xml:space="preserve"> </v>
      </c>
      <c r="AG35" s="55" t="str">
        <f t="shared" si="12"/>
        <v xml:space="preserve"> </v>
      </c>
      <c r="AH35" s="55" t="str">
        <f t="shared" si="13"/>
        <v xml:space="preserve"> </v>
      </c>
      <c r="AI35" s="55" t="str">
        <f t="shared" si="14"/>
        <v xml:space="preserve"> </v>
      </c>
      <c r="AK35" s="14"/>
    </row>
    <row r="36" spans="1:37" ht="18.75" hidden="1" customHeight="1" x14ac:dyDescent="0.25">
      <c r="A36" s="30"/>
      <c r="B36" s="30"/>
      <c r="C36" s="31"/>
      <c r="D36" s="32" t="e">
        <f>IF(OR(B36=Feuil3!$A$2,'Tableau capacitaire'!B36=Feuil3!$A$3,'Tableau capacitaire'!B36=Feuil3!$A$4,'Tableau capacitaire'!B36=Feuil3!#REF!,B36=Feuil3!$A$5,'Tableau capacitaire'!B36=Feuil3!$A$6,'Tableau capacitaire'!B36=Feuil3!$A$7),"Lits",IF(OR('Tableau capacitaire'!B36=Feuil3!$A$8,'Tableau capacitaire'!B36=Feuil3!$A$9,'Tableau capacitaire'!B36=Feuil3!$A$10,'Tableau capacitaire'!B36=Feuil3!$A$11,'Tableau capacitaire'!B36=Feuil3!$A$12),"Places"," "))</f>
        <v>#REF!</v>
      </c>
      <c r="E36" s="33"/>
      <c r="F36" s="32" t="e">
        <f>IF(OR(B36=Feuil3!$A$2,'Tableau capacitaire'!B36=Feuil3!$A$3,'Tableau capacitaire'!B36=Feuil3!$A$4,'Tableau capacitaire'!B36=Feuil3!#REF!,B36=Feuil3!$A$5,'Tableau capacitaire'!B36=Feuil3!$A$6,'Tableau capacitaire'!B36=Feuil3!$A$7,B36=Feuil3!$A$8,'Tableau capacitaire'!B36=Feuil3!$A$9,'Tableau capacitaire'!B36=Feuil3!$A$10),"Séjours",IF(OR('Tableau capacitaire'!B36=Feuil3!$A$11,'Tableau capacitaire'!B36=Feuil3!$A$12),"Séances"," "))</f>
        <v>#REF!</v>
      </c>
      <c r="G36" s="31"/>
      <c r="H36" s="62"/>
      <c r="I36" s="34" t="str">
        <f t="shared" si="1"/>
        <v xml:space="preserve"> </v>
      </c>
      <c r="J36" s="31"/>
      <c r="K36" s="10"/>
      <c r="L36" s="9" t="str">
        <f>IFERROR(VLOOKUP($B$13:$B$42,Feuil3!$A$2:$C$12,2,0), " ")</f>
        <v xml:space="preserve"> </v>
      </c>
      <c r="M36" s="35" t="str">
        <f>IFERROR(VLOOKUP($B$13:$B$42,Feuil3!$A$2:$C$12,3,0), " ")</f>
        <v xml:space="preserve"> </v>
      </c>
      <c r="N36" s="36"/>
      <c r="O36" s="10"/>
      <c r="P36" s="37" t="str">
        <f t="shared" si="2"/>
        <v xml:space="preserve"> </v>
      </c>
      <c r="Q36" s="38" t="str">
        <f t="shared" si="3"/>
        <v xml:space="preserve"> </v>
      </c>
      <c r="R36" s="38" t="str">
        <f t="shared" si="4"/>
        <v xml:space="preserve"> </v>
      </c>
      <c r="S36" s="38" t="str">
        <f t="shared" si="5"/>
        <v xml:space="preserve"> </v>
      </c>
      <c r="T36" s="10"/>
      <c r="U36" s="22"/>
      <c r="V36" s="22"/>
      <c r="W36" s="22"/>
      <c r="X36" s="63" t="str">
        <f t="shared" si="6"/>
        <v xml:space="preserve"> </v>
      </c>
      <c r="Y36" s="48"/>
      <c r="Z36" s="10"/>
      <c r="AA36" s="39" t="str">
        <f t="shared" si="7"/>
        <v xml:space="preserve"> </v>
      </c>
      <c r="AB36" s="9" t="e">
        <f t="shared" si="8"/>
        <v>#REF!</v>
      </c>
      <c r="AC36" s="40" t="str">
        <f t="shared" si="9"/>
        <v xml:space="preserve"> </v>
      </c>
      <c r="AD36" s="63" t="str">
        <f t="shared" si="10"/>
        <v xml:space="preserve"> </v>
      </c>
      <c r="AE36" s="10"/>
      <c r="AF36" s="54" t="str">
        <f t="shared" si="11"/>
        <v xml:space="preserve"> </v>
      </c>
      <c r="AG36" s="55" t="str">
        <f t="shared" si="12"/>
        <v xml:space="preserve"> </v>
      </c>
      <c r="AH36" s="55" t="str">
        <f t="shared" si="13"/>
        <v xml:space="preserve"> </v>
      </c>
      <c r="AI36" s="55" t="str">
        <f t="shared" si="14"/>
        <v xml:space="preserve"> </v>
      </c>
      <c r="AK36" s="14"/>
    </row>
    <row r="37" spans="1:37" ht="18.75" hidden="1" customHeight="1" x14ac:dyDescent="0.25">
      <c r="A37" s="30"/>
      <c r="B37" s="30"/>
      <c r="C37" s="31"/>
      <c r="D37" s="32" t="e">
        <f>IF(OR(B37=Feuil3!$A$2,'Tableau capacitaire'!B37=Feuil3!$A$3,'Tableau capacitaire'!B37=Feuil3!$A$4,'Tableau capacitaire'!B37=Feuil3!#REF!,B37=Feuil3!$A$5,'Tableau capacitaire'!B37=Feuil3!$A$6,'Tableau capacitaire'!B37=Feuil3!$A$7),"Lits",IF(OR('Tableau capacitaire'!B37=Feuil3!$A$8,'Tableau capacitaire'!B37=Feuil3!$A$9,'Tableau capacitaire'!B37=Feuil3!$A$10,'Tableau capacitaire'!B37=Feuil3!$A$11,'Tableau capacitaire'!B37=Feuil3!$A$12),"Places"," "))</f>
        <v>#REF!</v>
      </c>
      <c r="E37" s="33"/>
      <c r="F37" s="32" t="e">
        <f>IF(OR(B37=Feuil3!$A$2,'Tableau capacitaire'!B37=Feuil3!$A$3,'Tableau capacitaire'!B37=Feuil3!$A$4,'Tableau capacitaire'!B37=Feuil3!#REF!,B37=Feuil3!$A$5,'Tableau capacitaire'!B37=Feuil3!$A$6,'Tableau capacitaire'!B37=Feuil3!$A$7,B37=Feuil3!$A$8,'Tableau capacitaire'!B37=Feuil3!$A$9,'Tableau capacitaire'!B37=Feuil3!$A$10),"Séjours",IF(OR('Tableau capacitaire'!B37=Feuil3!$A$11,'Tableau capacitaire'!B37=Feuil3!$A$12),"Séances"," "))</f>
        <v>#REF!</v>
      </c>
      <c r="G37" s="31"/>
      <c r="H37" s="62"/>
      <c r="I37" s="34" t="str">
        <f t="shared" si="1"/>
        <v xml:space="preserve"> </v>
      </c>
      <c r="J37" s="31"/>
      <c r="K37" s="10"/>
      <c r="L37" s="9" t="str">
        <f>IFERROR(VLOOKUP($B$13:$B$42,Feuil3!$A$2:$C$12,2,0), " ")</f>
        <v xml:space="preserve"> </v>
      </c>
      <c r="M37" s="35" t="str">
        <f>IFERROR(VLOOKUP($B$13:$B$42,Feuil3!$A$2:$C$12,3,0), " ")</f>
        <v xml:space="preserve"> </v>
      </c>
      <c r="N37" s="36"/>
      <c r="O37" s="10"/>
      <c r="P37" s="37" t="str">
        <f t="shared" si="2"/>
        <v xml:space="preserve"> </v>
      </c>
      <c r="Q37" s="38" t="str">
        <f t="shared" si="3"/>
        <v xml:space="preserve"> </v>
      </c>
      <c r="R37" s="38" t="str">
        <f t="shared" si="4"/>
        <v xml:space="preserve"> </v>
      </c>
      <c r="S37" s="38" t="str">
        <f t="shared" si="5"/>
        <v xml:space="preserve"> </v>
      </c>
      <c r="T37" s="10"/>
      <c r="U37" s="22"/>
      <c r="V37" s="22"/>
      <c r="W37" s="22"/>
      <c r="X37" s="63" t="str">
        <f t="shared" si="6"/>
        <v xml:space="preserve"> </v>
      </c>
      <c r="Y37" s="48"/>
      <c r="Z37" s="10"/>
      <c r="AA37" s="39" t="str">
        <f t="shared" si="7"/>
        <v xml:space="preserve"> </v>
      </c>
      <c r="AB37" s="9" t="e">
        <f t="shared" si="8"/>
        <v>#REF!</v>
      </c>
      <c r="AC37" s="40" t="str">
        <f t="shared" si="9"/>
        <v xml:space="preserve"> </v>
      </c>
      <c r="AD37" s="63" t="str">
        <f t="shared" si="10"/>
        <v xml:space="preserve"> </v>
      </c>
      <c r="AE37" s="10"/>
      <c r="AF37" s="54" t="str">
        <f t="shared" si="11"/>
        <v xml:space="preserve"> </v>
      </c>
      <c r="AG37" s="55" t="str">
        <f t="shared" si="12"/>
        <v xml:space="preserve"> </v>
      </c>
      <c r="AH37" s="55" t="str">
        <f t="shared" si="13"/>
        <v xml:space="preserve"> </v>
      </c>
      <c r="AI37" s="55" t="str">
        <f t="shared" si="14"/>
        <v xml:space="preserve"> </v>
      </c>
      <c r="AK37" s="14"/>
    </row>
    <row r="38" spans="1:37" ht="18.75" hidden="1" customHeight="1" x14ac:dyDescent="0.25">
      <c r="A38" s="30"/>
      <c r="B38" s="30"/>
      <c r="C38" s="31"/>
      <c r="D38" s="32" t="e">
        <f>IF(OR(B38=Feuil3!$A$2,'Tableau capacitaire'!B38=Feuil3!$A$3,'Tableau capacitaire'!B38=Feuil3!$A$4,'Tableau capacitaire'!B38=Feuil3!#REF!,B38=Feuil3!$A$5,'Tableau capacitaire'!B38=Feuil3!$A$6,'Tableau capacitaire'!B38=Feuil3!$A$7),"Lits",IF(OR('Tableau capacitaire'!B38=Feuil3!$A$8,'Tableau capacitaire'!B38=Feuil3!$A$9,'Tableau capacitaire'!B38=Feuil3!$A$10,'Tableau capacitaire'!B38=Feuil3!$A$11,'Tableau capacitaire'!B38=Feuil3!$A$12),"Places"," "))</f>
        <v>#REF!</v>
      </c>
      <c r="E38" s="33"/>
      <c r="F38" s="32" t="e">
        <f>IF(OR(B38=Feuil3!$A$2,'Tableau capacitaire'!B38=Feuil3!$A$3,'Tableau capacitaire'!B38=Feuil3!$A$4,'Tableau capacitaire'!B38=Feuil3!#REF!,B38=Feuil3!$A$5,'Tableau capacitaire'!B38=Feuil3!$A$6,'Tableau capacitaire'!B38=Feuil3!$A$7,B38=Feuil3!$A$8,'Tableau capacitaire'!B38=Feuil3!$A$9,'Tableau capacitaire'!B38=Feuil3!$A$10),"Séjours",IF(OR('Tableau capacitaire'!B38=Feuil3!$A$11,'Tableau capacitaire'!B38=Feuil3!$A$12),"Séances"," "))</f>
        <v>#REF!</v>
      </c>
      <c r="G38" s="31"/>
      <c r="H38" s="62"/>
      <c r="I38" s="34" t="str">
        <f t="shared" si="1"/>
        <v xml:space="preserve"> </v>
      </c>
      <c r="J38" s="31"/>
      <c r="K38" s="10"/>
      <c r="L38" s="9" t="str">
        <f>IFERROR(VLOOKUP($B$13:$B$42,Feuil3!$A$2:$C$12,2,0), " ")</f>
        <v xml:space="preserve"> </v>
      </c>
      <c r="M38" s="35" t="str">
        <f>IFERROR(VLOOKUP($B$13:$B$42,Feuil3!$A$2:$C$12,3,0), " ")</f>
        <v xml:space="preserve"> </v>
      </c>
      <c r="N38" s="36"/>
      <c r="O38" s="10"/>
      <c r="P38" s="37" t="str">
        <f t="shared" si="2"/>
        <v xml:space="preserve"> </v>
      </c>
      <c r="Q38" s="38" t="str">
        <f t="shared" si="3"/>
        <v xml:space="preserve"> </v>
      </c>
      <c r="R38" s="38" t="str">
        <f t="shared" si="4"/>
        <v xml:space="preserve"> </v>
      </c>
      <c r="S38" s="38" t="str">
        <f t="shared" si="5"/>
        <v xml:space="preserve"> </v>
      </c>
      <c r="T38" s="10"/>
      <c r="U38" s="22"/>
      <c r="V38" s="22"/>
      <c r="W38" s="22"/>
      <c r="X38" s="63" t="str">
        <f t="shared" si="6"/>
        <v xml:space="preserve"> </v>
      </c>
      <c r="Y38" s="48"/>
      <c r="Z38" s="10"/>
      <c r="AA38" s="39" t="str">
        <f t="shared" si="7"/>
        <v xml:space="preserve"> </v>
      </c>
      <c r="AB38" s="9" t="e">
        <f t="shared" si="8"/>
        <v>#REF!</v>
      </c>
      <c r="AC38" s="40" t="str">
        <f t="shared" si="9"/>
        <v xml:space="preserve"> </v>
      </c>
      <c r="AD38" s="63" t="str">
        <f t="shared" si="10"/>
        <v xml:space="preserve"> </v>
      </c>
      <c r="AE38" s="10"/>
      <c r="AF38" s="54" t="str">
        <f t="shared" si="11"/>
        <v xml:space="preserve"> </v>
      </c>
      <c r="AG38" s="55" t="str">
        <f t="shared" si="12"/>
        <v xml:space="preserve"> </v>
      </c>
      <c r="AH38" s="55" t="str">
        <f t="shared" si="13"/>
        <v xml:space="preserve"> </v>
      </c>
      <c r="AI38" s="55" t="str">
        <f t="shared" si="14"/>
        <v xml:space="preserve"> </v>
      </c>
      <c r="AK38" s="14"/>
    </row>
    <row r="39" spans="1:37" ht="18.75" hidden="1" customHeight="1" x14ac:dyDescent="0.25">
      <c r="A39" s="30"/>
      <c r="B39" s="30"/>
      <c r="C39" s="31"/>
      <c r="D39" s="32" t="e">
        <f>IF(OR(B39=Feuil3!$A$2,'Tableau capacitaire'!B39=Feuil3!$A$3,'Tableau capacitaire'!B39=Feuil3!$A$4,'Tableau capacitaire'!B39=Feuil3!#REF!,B39=Feuil3!$A$5,'Tableau capacitaire'!B39=Feuil3!$A$6,'Tableau capacitaire'!B39=Feuil3!$A$7),"Lits",IF(OR('Tableau capacitaire'!B39=Feuil3!$A$8,'Tableau capacitaire'!B39=Feuil3!$A$9,'Tableau capacitaire'!B39=Feuil3!$A$10,'Tableau capacitaire'!B39=Feuil3!$A$11,'Tableau capacitaire'!B39=Feuil3!$A$12),"Places"," "))</f>
        <v>#REF!</v>
      </c>
      <c r="E39" s="33"/>
      <c r="F39" s="32" t="e">
        <f>IF(OR(B39=Feuil3!$A$2,'Tableau capacitaire'!B39=Feuil3!$A$3,'Tableau capacitaire'!B39=Feuil3!$A$4,'Tableau capacitaire'!B39=Feuil3!#REF!,B39=Feuil3!$A$5,'Tableau capacitaire'!B39=Feuil3!$A$6,'Tableau capacitaire'!B39=Feuil3!$A$7,B39=Feuil3!$A$8,'Tableau capacitaire'!B39=Feuil3!$A$9,'Tableau capacitaire'!B39=Feuil3!$A$10),"Séjours",IF(OR('Tableau capacitaire'!B39=Feuil3!$A$11,'Tableau capacitaire'!B39=Feuil3!$A$12),"Séances"," "))</f>
        <v>#REF!</v>
      </c>
      <c r="G39" s="31"/>
      <c r="H39" s="62"/>
      <c r="I39" s="34" t="str">
        <f t="shared" si="1"/>
        <v xml:space="preserve"> </v>
      </c>
      <c r="J39" s="31"/>
      <c r="K39" s="10"/>
      <c r="L39" s="9" t="str">
        <f>IFERROR(VLOOKUP($B$13:$B$42,Feuil3!$A$2:$C$12,2,0), " ")</f>
        <v xml:space="preserve"> </v>
      </c>
      <c r="M39" s="35" t="str">
        <f>IFERROR(VLOOKUP($B$13:$B$42,Feuil3!$A$2:$C$12,3,0), " ")</f>
        <v xml:space="preserve"> </v>
      </c>
      <c r="N39" s="36"/>
      <c r="O39" s="10"/>
      <c r="P39" s="37" t="str">
        <f t="shared" si="2"/>
        <v xml:space="preserve"> </v>
      </c>
      <c r="Q39" s="38" t="str">
        <f t="shared" si="3"/>
        <v xml:space="preserve"> </v>
      </c>
      <c r="R39" s="38" t="str">
        <f t="shared" si="4"/>
        <v xml:space="preserve"> </v>
      </c>
      <c r="S39" s="38" t="str">
        <f t="shared" si="5"/>
        <v xml:space="preserve"> </v>
      </c>
      <c r="T39" s="10"/>
      <c r="U39" s="22"/>
      <c r="V39" s="22"/>
      <c r="W39" s="22"/>
      <c r="X39" s="63" t="str">
        <f t="shared" si="6"/>
        <v xml:space="preserve"> </v>
      </c>
      <c r="Y39" s="48"/>
      <c r="Z39" s="10"/>
      <c r="AA39" s="39" t="str">
        <f t="shared" si="7"/>
        <v xml:space="preserve"> </v>
      </c>
      <c r="AB39" s="9" t="e">
        <f t="shared" si="8"/>
        <v>#REF!</v>
      </c>
      <c r="AC39" s="40" t="str">
        <f t="shared" si="9"/>
        <v xml:space="preserve"> </v>
      </c>
      <c r="AD39" s="63" t="str">
        <f t="shared" si="10"/>
        <v xml:space="preserve"> </v>
      </c>
      <c r="AE39" s="10"/>
      <c r="AF39" s="54" t="str">
        <f t="shared" si="11"/>
        <v xml:space="preserve"> </v>
      </c>
      <c r="AG39" s="55" t="str">
        <f t="shared" si="12"/>
        <v xml:space="preserve"> </v>
      </c>
      <c r="AH39" s="55" t="str">
        <f t="shared" si="13"/>
        <v xml:space="preserve"> </v>
      </c>
      <c r="AI39" s="55" t="str">
        <f t="shared" si="14"/>
        <v xml:space="preserve"> </v>
      </c>
      <c r="AK39" s="14"/>
    </row>
    <row r="40" spans="1:37" ht="18.75" hidden="1" customHeight="1" x14ac:dyDescent="0.25">
      <c r="A40" s="30"/>
      <c r="B40" s="30"/>
      <c r="C40" s="31"/>
      <c r="D40" s="32" t="e">
        <f>IF(OR(B40=Feuil3!$A$2,'Tableau capacitaire'!B40=Feuil3!$A$3,'Tableau capacitaire'!B40=Feuil3!$A$4,'Tableau capacitaire'!B40=Feuil3!#REF!,B40=Feuil3!$A$5,'Tableau capacitaire'!B40=Feuil3!$A$6,'Tableau capacitaire'!B40=Feuil3!$A$7),"Lits",IF(OR('Tableau capacitaire'!B40=Feuil3!$A$8,'Tableau capacitaire'!B40=Feuil3!$A$9,'Tableau capacitaire'!B40=Feuil3!$A$10,'Tableau capacitaire'!B40=Feuil3!$A$11,'Tableau capacitaire'!B40=Feuil3!$A$12),"Places"," "))</f>
        <v>#REF!</v>
      </c>
      <c r="E40" s="33"/>
      <c r="F40" s="32" t="e">
        <f>IF(OR(B40=Feuil3!$A$2,'Tableau capacitaire'!B40=Feuil3!$A$3,'Tableau capacitaire'!B40=Feuil3!$A$4,'Tableau capacitaire'!B40=Feuil3!#REF!,B40=Feuil3!$A$5,'Tableau capacitaire'!B40=Feuil3!$A$6,'Tableau capacitaire'!B40=Feuil3!$A$7,B40=Feuil3!$A$8,'Tableau capacitaire'!B40=Feuil3!$A$9,'Tableau capacitaire'!B40=Feuil3!$A$10),"Séjours",IF(OR('Tableau capacitaire'!B40=Feuil3!$A$11,'Tableau capacitaire'!B40=Feuil3!$A$12),"Séances"," "))</f>
        <v>#REF!</v>
      </c>
      <c r="G40" s="31"/>
      <c r="H40" s="62"/>
      <c r="I40" s="34" t="str">
        <f t="shared" si="1"/>
        <v xml:space="preserve"> </v>
      </c>
      <c r="J40" s="31"/>
      <c r="K40" s="10"/>
      <c r="L40" s="9" t="str">
        <f>IFERROR(VLOOKUP($B$13:$B$42,Feuil3!$A$2:$C$12,2,0), " ")</f>
        <v xml:space="preserve"> </v>
      </c>
      <c r="M40" s="35" t="str">
        <f>IFERROR(VLOOKUP($B$13:$B$42,Feuil3!$A$2:$C$12,3,0), " ")</f>
        <v xml:space="preserve"> </v>
      </c>
      <c r="N40" s="36"/>
      <c r="O40" s="10"/>
      <c r="P40" s="37" t="str">
        <f t="shared" si="2"/>
        <v xml:space="preserve"> </v>
      </c>
      <c r="Q40" s="38" t="str">
        <f t="shared" si="3"/>
        <v xml:space="preserve"> </v>
      </c>
      <c r="R40" s="38" t="str">
        <f t="shared" si="4"/>
        <v xml:space="preserve"> </v>
      </c>
      <c r="S40" s="38" t="str">
        <f t="shared" si="5"/>
        <v xml:space="preserve"> </v>
      </c>
      <c r="T40" s="10"/>
      <c r="U40" s="22"/>
      <c r="V40" s="22"/>
      <c r="W40" s="22"/>
      <c r="X40" s="63" t="str">
        <f t="shared" si="6"/>
        <v xml:space="preserve"> </v>
      </c>
      <c r="Y40" s="48"/>
      <c r="Z40" s="10"/>
      <c r="AA40" s="39" t="str">
        <f t="shared" si="7"/>
        <v xml:space="preserve"> </v>
      </c>
      <c r="AB40" s="9" t="e">
        <f t="shared" si="8"/>
        <v>#REF!</v>
      </c>
      <c r="AC40" s="40" t="str">
        <f t="shared" si="9"/>
        <v xml:space="preserve"> </v>
      </c>
      <c r="AD40" s="63" t="str">
        <f t="shared" si="10"/>
        <v xml:space="preserve"> </v>
      </c>
      <c r="AE40" s="10"/>
      <c r="AF40" s="54" t="str">
        <f t="shared" si="11"/>
        <v xml:space="preserve"> </v>
      </c>
      <c r="AG40" s="55" t="str">
        <f t="shared" si="12"/>
        <v xml:space="preserve"> </v>
      </c>
      <c r="AH40" s="55" t="str">
        <f t="shared" si="13"/>
        <v xml:space="preserve"> </v>
      </c>
      <c r="AI40" s="55" t="str">
        <f t="shared" si="14"/>
        <v xml:space="preserve"> </v>
      </c>
      <c r="AK40" s="14"/>
    </row>
    <row r="41" spans="1:37" ht="18.75" hidden="1" customHeight="1" x14ac:dyDescent="0.25">
      <c r="A41" s="30"/>
      <c r="B41" s="30"/>
      <c r="C41" s="31"/>
      <c r="D41" s="32" t="e">
        <f>IF(OR(B41=Feuil3!$A$2,'Tableau capacitaire'!B41=Feuil3!$A$3,'Tableau capacitaire'!B41=Feuil3!$A$4,'Tableau capacitaire'!B41=Feuil3!#REF!,B41=Feuil3!$A$5,'Tableau capacitaire'!B41=Feuil3!$A$6,'Tableau capacitaire'!B41=Feuil3!$A$7),"Lits",IF(OR('Tableau capacitaire'!B41=Feuil3!$A$8,'Tableau capacitaire'!B41=Feuil3!$A$9,'Tableau capacitaire'!B41=Feuil3!$A$10,'Tableau capacitaire'!B41=Feuil3!$A$11,'Tableau capacitaire'!B41=Feuil3!$A$12),"Places"," "))</f>
        <v>#REF!</v>
      </c>
      <c r="E41" s="33"/>
      <c r="F41" s="32" t="e">
        <f>IF(OR(B41=Feuil3!$A$2,'Tableau capacitaire'!B41=Feuil3!$A$3,'Tableau capacitaire'!B41=Feuil3!$A$4,'Tableau capacitaire'!B41=Feuil3!#REF!,B41=Feuil3!$A$5,'Tableau capacitaire'!B41=Feuil3!$A$6,'Tableau capacitaire'!B41=Feuil3!$A$7,B41=Feuil3!$A$8,'Tableau capacitaire'!B41=Feuil3!$A$9,'Tableau capacitaire'!B41=Feuil3!$A$10),"Séjours",IF(OR('Tableau capacitaire'!B41=Feuil3!$A$11,'Tableau capacitaire'!B41=Feuil3!$A$12),"Séances"," "))</f>
        <v>#REF!</v>
      </c>
      <c r="G41" s="31"/>
      <c r="H41" s="62"/>
      <c r="I41" s="34" t="str">
        <f t="shared" si="1"/>
        <v xml:space="preserve"> </v>
      </c>
      <c r="J41" s="31"/>
      <c r="K41" s="10"/>
      <c r="L41" s="9" t="str">
        <f>IFERROR(VLOOKUP($B$13:$B$42,Feuil3!$A$2:$C$12,2,0), " ")</f>
        <v xml:space="preserve"> </v>
      </c>
      <c r="M41" s="35" t="str">
        <f>IFERROR(VLOOKUP($B$13:$B$42,Feuil3!$A$2:$C$12,3,0), " ")</f>
        <v xml:space="preserve"> </v>
      </c>
      <c r="N41" s="36"/>
      <c r="O41" s="10"/>
      <c r="P41" s="37" t="str">
        <f t="shared" si="2"/>
        <v xml:space="preserve"> </v>
      </c>
      <c r="Q41" s="38" t="str">
        <f t="shared" si="3"/>
        <v xml:space="preserve"> </v>
      </c>
      <c r="R41" s="38" t="str">
        <f t="shared" si="4"/>
        <v xml:space="preserve"> </v>
      </c>
      <c r="S41" s="38" t="str">
        <f t="shared" si="5"/>
        <v xml:space="preserve"> </v>
      </c>
      <c r="T41" s="10"/>
      <c r="U41" s="22"/>
      <c r="V41" s="22"/>
      <c r="W41" s="22"/>
      <c r="X41" s="63" t="str">
        <f t="shared" si="6"/>
        <v xml:space="preserve"> </v>
      </c>
      <c r="Y41" s="48"/>
      <c r="Z41" s="10"/>
      <c r="AA41" s="39" t="str">
        <f t="shared" si="7"/>
        <v xml:space="preserve"> </v>
      </c>
      <c r="AB41" s="9" t="e">
        <f t="shared" si="8"/>
        <v>#REF!</v>
      </c>
      <c r="AC41" s="40" t="str">
        <f t="shared" si="9"/>
        <v xml:space="preserve"> </v>
      </c>
      <c r="AD41" s="63" t="str">
        <f t="shared" si="10"/>
        <v xml:space="preserve"> </v>
      </c>
      <c r="AE41" s="10"/>
      <c r="AF41" s="54" t="str">
        <f t="shared" si="11"/>
        <v xml:space="preserve"> </v>
      </c>
      <c r="AG41" s="55" t="str">
        <f t="shared" si="12"/>
        <v xml:space="preserve"> </v>
      </c>
      <c r="AH41" s="55" t="str">
        <f t="shared" si="13"/>
        <v xml:space="preserve"> </v>
      </c>
      <c r="AI41" s="55" t="str">
        <f t="shared" si="14"/>
        <v xml:space="preserve"> </v>
      </c>
      <c r="AK41" s="14"/>
    </row>
    <row r="42" spans="1:37" ht="18.75" hidden="1" customHeight="1" x14ac:dyDescent="0.25">
      <c r="A42" s="30"/>
      <c r="B42" s="30"/>
      <c r="C42" s="31"/>
      <c r="D42" s="32" t="e">
        <f>IF(OR(B42=Feuil3!$A$2,'Tableau capacitaire'!B42=Feuil3!$A$3,'Tableau capacitaire'!B42=Feuil3!$A$4,'Tableau capacitaire'!B42=Feuil3!#REF!,B42=Feuil3!$A$5,'Tableau capacitaire'!B42=Feuil3!$A$6,'Tableau capacitaire'!B42=Feuil3!$A$7),"Lits",IF(OR('Tableau capacitaire'!B42=Feuil3!$A$8,'Tableau capacitaire'!B42=Feuil3!$A$9,'Tableau capacitaire'!B42=Feuil3!$A$10,'Tableau capacitaire'!B42=Feuil3!$A$11,'Tableau capacitaire'!B42=Feuil3!$A$12),"Places"," "))</f>
        <v>#REF!</v>
      </c>
      <c r="E42" s="33"/>
      <c r="F42" s="32" t="e">
        <f>IF(OR(B42=Feuil3!$A$2,'Tableau capacitaire'!B42=Feuil3!$A$3,'Tableau capacitaire'!B42=Feuil3!$A$4,'Tableau capacitaire'!B42=Feuil3!#REF!,B42=Feuil3!$A$5,'Tableau capacitaire'!B42=Feuil3!$A$6,'Tableau capacitaire'!B42=Feuil3!$A$7,B42=Feuil3!$A$8,'Tableau capacitaire'!B42=Feuil3!$A$9,'Tableau capacitaire'!B42=Feuil3!$A$10),"Séjours",IF(OR('Tableau capacitaire'!B42=Feuil3!$A$11,'Tableau capacitaire'!B42=Feuil3!$A$12),"Séances"," "))</f>
        <v>#REF!</v>
      </c>
      <c r="G42" s="31"/>
      <c r="H42" s="62"/>
      <c r="I42" s="34" t="str">
        <f t="shared" si="1"/>
        <v xml:space="preserve"> </v>
      </c>
      <c r="J42" s="31"/>
      <c r="K42" s="10"/>
      <c r="L42" s="9" t="str">
        <f>IFERROR(VLOOKUP($B$13:$B$42,Feuil3!$A$2:$C$12,2,0), " ")</f>
        <v xml:space="preserve"> </v>
      </c>
      <c r="M42" s="35" t="str">
        <f>IFERROR(VLOOKUP($B$13:$B$42,Feuil3!$A$2:$C$12,3,0), " ")</f>
        <v xml:space="preserve"> </v>
      </c>
      <c r="N42" s="36"/>
      <c r="O42" s="10"/>
      <c r="P42" s="37" t="str">
        <f t="shared" si="2"/>
        <v xml:space="preserve"> </v>
      </c>
      <c r="Q42" s="38" t="str">
        <f t="shared" si="3"/>
        <v xml:space="preserve"> </v>
      </c>
      <c r="R42" s="38" t="str">
        <f t="shared" si="4"/>
        <v xml:space="preserve"> </v>
      </c>
      <c r="S42" s="38" t="str">
        <f t="shared" si="5"/>
        <v xml:space="preserve"> </v>
      </c>
      <c r="T42" s="10"/>
      <c r="U42" s="22"/>
      <c r="V42" s="22"/>
      <c r="W42" s="22"/>
      <c r="X42" s="63" t="str">
        <f t="shared" si="6"/>
        <v xml:space="preserve"> </v>
      </c>
      <c r="Y42" s="48"/>
      <c r="Z42" s="10"/>
      <c r="AA42" s="39" t="str">
        <f t="shared" si="7"/>
        <v xml:space="preserve"> </v>
      </c>
      <c r="AB42" s="9" t="e">
        <f t="shared" si="8"/>
        <v>#REF!</v>
      </c>
      <c r="AC42" s="40" t="str">
        <f t="shared" si="9"/>
        <v xml:space="preserve"> </v>
      </c>
      <c r="AD42" s="63" t="str">
        <f t="shared" si="10"/>
        <v xml:space="preserve"> </v>
      </c>
      <c r="AE42" s="10"/>
      <c r="AF42" s="54" t="str">
        <f t="shared" si="11"/>
        <v xml:space="preserve"> </v>
      </c>
      <c r="AG42" s="55" t="str">
        <f t="shared" si="12"/>
        <v xml:space="preserve"> </v>
      </c>
      <c r="AH42" s="55" t="str">
        <f t="shared" si="13"/>
        <v xml:space="preserve"> </v>
      </c>
      <c r="AI42" s="55" t="str">
        <f t="shared" si="14"/>
        <v xml:space="preserve"> </v>
      </c>
      <c r="AK42" s="14"/>
    </row>
    <row r="43" spans="1:37" ht="18.75" hidden="1" customHeight="1" x14ac:dyDescent="0.25">
      <c r="A43" s="30"/>
      <c r="B43" s="30"/>
      <c r="C43" s="31"/>
      <c r="D43" s="32" t="e">
        <f>IF(OR(B43=Feuil3!$A$2,'Tableau capacitaire'!B43=Feuil3!$A$3,'Tableau capacitaire'!B43=Feuil3!$A$4,'Tableau capacitaire'!B43=Feuil3!#REF!,B43=Feuil3!$A$5,'Tableau capacitaire'!B43=Feuil3!$A$6,'Tableau capacitaire'!B43=Feuil3!$A$7),"Lits",IF(OR('Tableau capacitaire'!B43=Feuil3!$A$8,'Tableau capacitaire'!B43=Feuil3!$A$9,'Tableau capacitaire'!B43=Feuil3!$A$10,'Tableau capacitaire'!B43=Feuil3!$A$11,'Tableau capacitaire'!B43=Feuil3!$A$12),"Places"," "))</f>
        <v>#REF!</v>
      </c>
      <c r="E43" s="33"/>
      <c r="F43" s="32" t="e">
        <f>IF(OR(B43=Feuil3!$A$2,'Tableau capacitaire'!B43=Feuil3!$A$3,'Tableau capacitaire'!B43=Feuil3!$A$4,'Tableau capacitaire'!B43=Feuil3!#REF!,B43=Feuil3!$A$5,'Tableau capacitaire'!B43=Feuil3!$A$6,'Tableau capacitaire'!B43=Feuil3!$A$7,B43=Feuil3!$A$8,'Tableau capacitaire'!B43=Feuil3!$A$9,'Tableau capacitaire'!B43=Feuil3!$A$10),"Séjours",IF(OR('Tableau capacitaire'!B43=Feuil3!$A$11,'Tableau capacitaire'!B43=Feuil3!$A$12),"Séances"," "))</f>
        <v>#REF!</v>
      </c>
      <c r="G43" s="31"/>
      <c r="H43" s="62"/>
      <c r="I43" s="34" t="str">
        <f t="shared" si="1"/>
        <v xml:space="preserve"> </v>
      </c>
      <c r="J43" s="31"/>
      <c r="K43" s="10"/>
      <c r="L43" s="9" t="str">
        <f>IFERROR(VLOOKUP($B$13:$B$42,Feuil3!$A$2:$C$12,2,0), " ")</f>
        <v xml:space="preserve"> </v>
      </c>
      <c r="M43" s="35" t="str">
        <f>IFERROR(VLOOKUP($B$13:$B$42,Feuil3!$A$2:$C$12,3,0), " ")</f>
        <v xml:space="preserve"> </v>
      </c>
      <c r="N43" s="36"/>
      <c r="O43" s="10"/>
      <c r="P43" s="37" t="str">
        <f t="shared" si="2"/>
        <v xml:space="preserve"> </v>
      </c>
      <c r="Q43" s="38" t="str">
        <f t="shared" si="3"/>
        <v xml:space="preserve"> </v>
      </c>
      <c r="R43" s="38" t="str">
        <f t="shared" si="4"/>
        <v xml:space="preserve"> </v>
      </c>
      <c r="S43" s="38" t="str">
        <f t="shared" si="5"/>
        <v xml:space="preserve"> </v>
      </c>
      <c r="T43" s="10"/>
      <c r="U43" s="22"/>
      <c r="V43" s="22"/>
      <c r="W43" s="22"/>
      <c r="X43" s="63" t="str">
        <f t="shared" si="6"/>
        <v xml:space="preserve"> </v>
      </c>
      <c r="Y43" s="48"/>
      <c r="Z43" s="10"/>
      <c r="AA43" s="39" t="str">
        <f t="shared" si="7"/>
        <v xml:space="preserve"> </v>
      </c>
      <c r="AB43" s="9" t="e">
        <f t="shared" si="8"/>
        <v>#REF!</v>
      </c>
      <c r="AC43" s="40" t="str">
        <f t="shared" si="9"/>
        <v xml:space="preserve"> </v>
      </c>
      <c r="AD43" s="63" t="str">
        <f t="shared" si="10"/>
        <v xml:space="preserve"> </v>
      </c>
      <c r="AE43" s="10"/>
      <c r="AF43" s="54" t="str">
        <f t="shared" si="11"/>
        <v xml:space="preserve"> </v>
      </c>
      <c r="AG43" s="55" t="str">
        <f t="shared" si="12"/>
        <v xml:space="preserve"> </v>
      </c>
      <c r="AH43" s="55" t="str">
        <f t="shared" si="13"/>
        <v xml:space="preserve"> </v>
      </c>
      <c r="AI43" s="55" t="str">
        <f t="shared" si="14"/>
        <v xml:space="preserve"> </v>
      </c>
      <c r="AK43" s="14"/>
    </row>
    <row r="44" spans="1:37" ht="18.75" customHeight="1" x14ac:dyDescent="0.25">
      <c r="A44" s="30"/>
      <c r="B44" s="30"/>
      <c r="C44" s="31"/>
      <c r="D44" s="32" t="str">
        <f>IF(OR(B44=Feuil3!$A$2,'Tableau capacitaire'!B44=Feuil3!$A$3,'Tableau capacitaire'!B44=Feuil3!$A$4,B44=Feuil3!$A$5,'Tableau capacitaire'!B44=Feuil3!$A$6,'Tableau capacitaire'!B44=Feuil3!$A$7),"Lits",IF(OR('Tableau capacitaire'!B44=Feuil3!$A$8,'Tableau capacitaire'!B44=Feuil3!$A$9,'Tableau capacitaire'!B44=Feuil3!$A$10,'Tableau capacitaire'!B44=Feuil3!$A$11,'Tableau capacitaire'!B44=Feuil3!$A$12),"Places"," "))</f>
        <v xml:space="preserve"> </v>
      </c>
      <c r="E44" s="33"/>
      <c r="F44" s="32" t="str">
        <f>IF(OR(B44=Feuil3!$A$2,'Tableau capacitaire'!B44=Feuil3!$A$3,'Tableau capacitaire'!B44=Feuil3!$A$4,B44=Feuil3!$A$5,'Tableau capacitaire'!B44=Feuil3!$A$6,'Tableau capacitaire'!B44=Feuil3!$A$7,B44=Feuil3!$A$8,'Tableau capacitaire'!B44=Feuil3!$A$9,'Tableau capacitaire'!B44=Feuil3!$A$10),"Séjours",IF(OR('Tableau capacitaire'!B44=Feuil3!$A$11,'Tableau capacitaire'!B44=Feuil3!$A$12),"Séances"," "))</f>
        <v xml:space="preserve"> </v>
      </c>
      <c r="G44" s="31"/>
      <c r="H44" s="62"/>
      <c r="I44" s="34" t="str">
        <f t="shared" si="1"/>
        <v xml:space="preserve"> </v>
      </c>
      <c r="J44" s="31"/>
      <c r="K44" s="10"/>
      <c r="L44" s="9" t="str">
        <f>IFERROR(VLOOKUP($B$13:$B$42,Feuil3!$A$2:$C$12,2,0), " ")</f>
        <v xml:space="preserve"> </v>
      </c>
      <c r="M44" s="35" t="str">
        <f>IFERROR(VLOOKUP($B$13:$B$42,Feuil3!$A$2:$C$12,3,0), " ")</f>
        <v xml:space="preserve"> </v>
      </c>
      <c r="N44" s="36"/>
      <c r="O44" s="10"/>
      <c r="P44" s="37" t="str">
        <f t="shared" si="2"/>
        <v xml:space="preserve"> </v>
      </c>
      <c r="Q44" s="38" t="str">
        <f t="shared" si="3"/>
        <v xml:space="preserve"> </v>
      </c>
      <c r="R44" s="38" t="str">
        <f t="shared" si="4"/>
        <v xml:space="preserve"> </v>
      </c>
      <c r="S44" s="38" t="str">
        <f t="shared" si="5"/>
        <v xml:space="preserve"> </v>
      </c>
      <c r="T44" s="10"/>
      <c r="U44" s="22"/>
      <c r="V44" s="22"/>
      <c r="W44" s="22"/>
      <c r="X44" s="63" t="str">
        <f t="shared" si="6"/>
        <v xml:space="preserve"> </v>
      </c>
      <c r="Y44" s="48"/>
      <c r="Z44" s="10"/>
      <c r="AA44" s="39" t="str">
        <f t="shared" si="7"/>
        <v xml:space="preserve"> </v>
      </c>
      <c r="AB44" s="9" t="str">
        <f t="shared" si="8"/>
        <v xml:space="preserve"> </v>
      </c>
      <c r="AC44" s="40" t="str">
        <f t="shared" si="9"/>
        <v xml:space="preserve"> </v>
      </c>
      <c r="AD44" s="63" t="str">
        <f t="shared" si="10"/>
        <v xml:space="preserve"> </v>
      </c>
      <c r="AE44" s="10"/>
      <c r="AF44" s="54" t="str">
        <f t="shared" si="11"/>
        <v xml:space="preserve"> </v>
      </c>
      <c r="AG44" s="55" t="str">
        <f t="shared" si="12"/>
        <v xml:space="preserve"> </v>
      </c>
      <c r="AH44" s="55" t="str">
        <f t="shared" si="13"/>
        <v xml:space="preserve"> </v>
      </c>
      <c r="AI44" s="55" t="str">
        <f t="shared" si="14"/>
        <v xml:space="preserve"> </v>
      </c>
      <c r="AK44" s="14"/>
    </row>
    <row r="45" spans="1:37" ht="18.75" customHeight="1" x14ac:dyDescent="0.25">
      <c r="A45" s="30"/>
      <c r="B45" s="30"/>
      <c r="C45" s="31"/>
      <c r="D45" s="32" t="str">
        <f>IF(OR(B45=Feuil3!$A$2,'Tableau capacitaire'!B45=Feuil3!$A$3,'Tableau capacitaire'!B45=Feuil3!$A$4,B45=Feuil3!$A$5,'Tableau capacitaire'!B45=Feuil3!$A$6,'Tableau capacitaire'!B45=Feuil3!$A$7),"Lits",IF(OR('Tableau capacitaire'!B45=Feuil3!$A$8,'Tableau capacitaire'!B45=Feuil3!$A$9,'Tableau capacitaire'!B45=Feuil3!$A$10,'Tableau capacitaire'!B45=Feuil3!$A$11,'Tableau capacitaire'!B45=Feuil3!$A$12),"Places"," "))</f>
        <v xml:space="preserve"> </v>
      </c>
      <c r="E45" s="33"/>
      <c r="F45" s="32" t="str">
        <f>IF(OR(B45=Feuil3!$A$2,'Tableau capacitaire'!B45=Feuil3!$A$3,'Tableau capacitaire'!B45=Feuil3!$A$4,B45=Feuil3!$A$5,'Tableau capacitaire'!B45=Feuil3!$A$6,'Tableau capacitaire'!B45=Feuil3!$A$7,B45=Feuil3!$A$8,'Tableau capacitaire'!B45=Feuil3!$A$9,'Tableau capacitaire'!B45=Feuil3!$A$10),"Séjours",IF(OR('Tableau capacitaire'!B45=Feuil3!$A$11,'Tableau capacitaire'!B45=Feuil3!$A$12),"Séances"," "))</f>
        <v xml:space="preserve"> </v>
      </c>
      <c r="G45" s="31"/>
      <c r="H45" s="62"/>
      <c r="I45" s="34" t="str">
        <f t="shared" si="1"/>
        <v xml:space="preserve"> </v>
      </c>
      <c r="J45" s="31"/>
      <c r="K45" s="10"/>
      <c r="L45" s="9" t="str">
        <f>IFERROR(VLOOKUP($B$13:$B$42,Feuil3!$A$2:$C$12,2,0), " ")</f>
        <v xml:space="preserve"> </v>
      </c>
      <c r="M45" s="35" t="str">
        <f>IFERROR(VLOOKUP($B$13:$B$42,Feuil3!$A$2:$C$12,3,0), " ")</f>
        <v xml:space="preserve"> </v>
      </c>
      <c r="N45" s="36"/>
      <c r="O45" s="10"/>
      <c r="P45" s="37" t="str">
        <f t="shared" si="2"/>
        <v xml:space="preserve"> </v>
      </c>
      <c r="Q45" s="38" t="str">
        <f t="shared" si="3"/>
        <v xml:space="preserve"> </v>
      </c>
      <c r="R45" s="38" t="str">
        <f t="shared" si="4"/>
        <v xml:space="preserve"> </v>
      </c>
      <c r="S45" s="38" t="str">
        <f t="shared" si="5"/>
        <v xml:space="preserve"> </v>
      </c>
      <c r="T45" s="10"/>
      <c r="U45" s="22"/>
      <c r="V45" s="22"/>
      <c r="W45" s="22"/>
      <c r="X45" s="63" t="str">
        <f t="shared" si="6"/>
        <v xml:space="preserve"> </v>
      </c>
      <c r="Y45" s="48"/>
      <c r="Z45" s="10"/>
      <c r="AA45" s="39" t="str">
        <f t="shared" si="7"/>
        <v xml:space="preserve"> </v>
      </c>
      <c r="AB45" s="9" t="str">
        <f t="shared" si="8"/>
        <v xml:space="preserve"> </v>
      </c>
      <c r="AC45" s="40" t="str">
        <f t="shared" si="9"/>
        <v xml:space="preserve"> </v>
      </c>
      <c r="AD45" s="63" t="str">
        <f t="shared" si="10"/>
        <v xml:space="preserve"> </v>
      </c>
      <c r="AE45" s="10"/>
      <c r="AF45" s="54" t="str">
        <f t="shared" si="11"/>
        <v xml:space="preserve"> </v>
      </c>
      <c r="AG45" s="38" t="str">
        <f t="shared" si="12"/>
        <v xml:space="preserve"> </v>
      </c>
      <c r="AH45" s="38" t="str">
        <f t="shared" si="13"/>
        <v xml:space="preserve"> </v>
      </c>
      <c r="AI45" s="38" t="str">
        <f t="shared" si="14"/>
        <v xml:space="preserve"> </v>
      </c>
      <c r="AK45" s="14"/>
    </row>
    <row r="46" spans="1:37" ht="18.75" customHeight="1" x14ac:dyDescent="0.25">
      <c r="A46" s="30"/>
      <c r="B46" s="30"/>
      <c r="C46" s="31"/>
      <c r="D46" s="32" t="str">
        <f>IF(OR(B46=Feuil3!$A$2,'Tableau capacitaire'!B46=Feuil3!$A$3,'Tableau capacitaire'!B46=Feuil3!$A$4,B46=Feuil3!$A$5,'Tableau capacitaire'!B46=Feuil3!$A$6,'Tableau capacitaire'!B46=Feuil3!$A$7),"Lits",IF(OR('Tableau capacitaire'!B46=Feuil3!$A$8,'Tableau capacitaire'!B46=Feuil3!$A$9,'Tableau capacitaire'!B46=Feuil3!$A$10,'Tableau capacitaire'!B46=Feuil3!$A$11,'Tableau capacitaire'!B46=Feuil3!$A$12),"Places"," "))</f>
        <v xml:space="preserve"> </v>
      </c>
      <c r="E46" s="33"/>
      <c r="F46" s="32" t="str">
        <f>IF(OR(B46=Feuil3!$A$2,'Tableau capacitaire'!B46=Feuil3!$A$3,'Tableau capacitaire'!B46=Feuil3!$A$4,B46=Feuil3!$A$5,'Tableau capacitaire'!B46=Feuil3!$A$6,'Tableau capacitaire'!B46=Feuil3!$A$7,B46=Feuil3!$A$8,'Tableau capacitaire'!B46=Feuil3!$A$9,'Tableau capacitaire'!B46=Feuil3!$A$10),"Séjours",IF(OR('Tableau capacitaire'!B46=Feuil3!$A$11,'Tableau capacitaire'!B46=Feuil3!$A$12),"Séances"," "))</f>
        <v xml:space="preserve"> </v>
      </c>
      <c r="G46" s="31"/>
      <c r="H46" s="62"/>
      <c r="I46" s="34" t="str">
        <f t="shared" si="1"/>
        <v xml:space="preserve"> </v>
      </c>
      <c r="J46" s="31"/>
      <c r="K46" s="10"/>
      <c r="L46" s="9" t="str">
        <f>IFERROR(VLOOKUP($B$13:$B$42,Feuil3!$A$2:$C$12,2,0), " ")</f>
        <v xml:space="preserve"> </v>
      </c>
      <c r="M46" s="35" t="str">
        <f>IFERROR(VLOOKUP($B$13:$B$42,Feuil3!$A$2:$C$12,3,0), " ")</f>
        <v xml:space="preserve"> </v>
      </c>
      <c r="N46" s="36"/>
      <c r="O46" s="10"/>
      <c r="P46" s="37" t="str">
        <f t="shared" si="2"/>
        <v xml:space="preserve"> </v>
      </c>
      <c r="Q46" s="38" t="str">
        <f t="shared" si="3"/>
        <v xml:space="preserve"> </v>
      </c>
      <c r="R46" s="38" t="str">
        <f t="shared" si="4"/>
        <v xml:space="preserve"> </v>
      </c>
      <c r="S46" s="38" t="str">
        <f t="shared" si="5"/>
        <v xml:space="preserve"> </v>
      </c>
      <c r="T46" s="10"/>
      <c r="U46" s="22"/>
      <c r="V46" s="22"/>
      <c r="W46" s="22"/>
      <c r="X46" s="63" t="str">
        <f t="shared" si="6"/>
        <v xml:space="preserve"> </v>
      </c>
      <c r="Y46" s="48"/>
      <c r="Z46" s="10"/>
      <c r="AA46" s="39" t="str">
        <f t="shared" si="7"/>
        <v xml:space="preserve"> </v>
      </c>
      <c r="AB46" s="9" t="str">
        <f t="shared" si="8"/>
        <v xml:space="preserve"> </v>
      </c>
      <c r="AC46" s="40" t="str">
        <f t="shared" si="9"/>
        <v xml:space="preserve"> </v>
      </c>
      <c r="AD46" s="63" t="str">
        <f t="shared" si="10"/>
        <v xml:space="preserve"> </v>
      </c>
      <c r="AE46" s="10"/>
      <c r="AF46" s="54" t="str">
        <f t="shared" si="11"/>
        <v xml:space="preserve"> </v>
      </c>
      <c r="AG46" s="38" t="str">
        <f t="shared" si="12"/>
        <v xml:space="preserve"> </v>
      </c>
      <c r="AH46" s="38" t="str">
        <f t="shared" si="13"/>
        <v xml:space="preserve"> </v>
      </c>
      <c r="AI46" s="38" t="str">
        <f t="shared" si="14"/>
        <v xml:space="preserve"> </v>
      </c>
      <c r="AK46" s="14"/>
    </row>
    <row r="47" spans="1:37" ht="18.75" customHeight="1" x14ac:dyDescent="0.25">
      <c r="A47" s="30"/>
      <c r="B47" s="30"/>
      <c r="C47" s="31"/>
      <c r="D47" s="32" t="str">
        <f>IF(OR(B47=Feuil3!$A$2,'Tableau capacitaire'!B47=Feuil3!$A$3,'Tableau capacitaire'!B47=Feuil3!$A$4,B47=Feuil3!$A$5,'Tableau capacitaire'!B47=Feuil3!$A$6,'Tableau capacitaire'!B47=Feuil3!$A$7),"Lits",IF(OR('Tableau capacitaire'!B47=Feuil3!$A$8,'Tableau capacitaire'!B47=Feuil3!$A$9,'Tableau capacitaire'!B47=Feuil3!$A$10,'Tableau capacitaire'!B47=Feuil3!$A$11,'Tableau capacitaire'!B47=Feuil3!$A$12),"Places"," "))</f>
        <v xml:space="preserve"> </v>
      </c>
      <c r="E47" s="33"/>
      <c r="F47" s="32" t="str">
        <f>IF(OR(B47=Feuil3!$A$2,'Tableau capacitaire'!B47=Feuil3!$A$3,'Tableau capacitaire'!B47=Feuil3!$A$4,B47=Feuil3!$A$5,'Tableau capacitaire'!B47=Feuil3!$A$6,'Tableau capacitaire'!B47=Feuil3!$A$7,B47=Feuil3!$A$8,'Tableau capacitaire'!B47=Feuil3!$A$9,'Tableau capacitaire'!B47=Feuil3!$A$10),"Séjours",IF(OR('Tableau capacitaire'!B47=Feuil3!$A$11,'Tableau capacitaire'!B47=Feuil3!$A$12),"Séances"," "))</f>
        <v xml:space="preserve"> </v>
      </c>
      <c r="G47" s="31"/>
      <c r="H47" s="62"/>
      <c r="I47" s="34" t="str">
        <f t="shared" si="1"/>
        <v xml:space="preserve"> </v>
      </c>
      <c r="J47" s="31"/>
      <c r="K47" s="10"/>
      <c r="L47" s="9" t="str">
        <f>IFERROR(VLOOKUP($B$13:$B$42,Feuil3!$A$2:$C$12,2,0), " ")</f>
        <v xml:space="preserve"> </v>
      </c>
      <c r="M47" s="35" t="str">
        <f>IFERROR(VLOOKUP($B$13:$B$42,Feuil3!$A$2:$C$12,3,0), " ")</f>
        <v xml:space="preserve"> </v>
      </c>
      <c r="N47" s="36"/>
      <c r="O47" s="10"/>
      <c r="P47" s="37" t="str">
        <f t="shared" si="2"/>
        <v xml:space="preserve"> </v>
      </c>
      <c r="Q47" s="38" t="str">
        <f t="shared" si="3"/>
        <v xml:space="preserve"> </v>
      </c>
      <c r="R47" s="38" t="str">
        <f t="shared" si="4"/>
        <v xml:space="preserve"> </v>
      </c>
      <c r="S47" s="38" t="str">
        <f t="shared" si="5"/>
        <v xml:space="preserve"> </v>
      </c>
      <c r="T47" s="10"/>
      <c r="U47" s="22"/>
      <c r="V47" s="22"/>
      <c r="W47" s="22"/>
      <c r="X47" s="63" t="str">
        <f t="shared" si="6"/>
        <v xml:space="preserve"> </v>
      </c>
      <c r="Y47" s="48"/>
      <c r="Z47" s="10"/>
      <c r="AA47" s="39" t="str">
        <f t="shared" si="7"/>
        <v xml:space="preserve"> </v>
      </c>
      <c r="AB47" s="9" t="str">
        <f t="shared" si="8"/>
        <v xml:space="preserve"> </v>
      </c>
      <c r="AC47" s="40" t="str">
        <f t="shared" si="9"/>
        <v xml:space="preserve"> </v>
      </c>
      <c r="AD47" s="63" t="str">
        <f t="shared" si="10"/>
        <v xml:space="preserve"> </v>
      </c>
      <c r="AE47" s="10"/>
      <c r="AF47" s="54" t="str">
        <f t="shared" si="11"/>
        <v xml:space="preserve"> </v>
      </c>
      <c r="AG47" s="38" t="str">
        <f t="shared" si="12"/>
        <v xml:space="preserve"> </v>
      </c>
      <c r="AH47" s="38" t="str">
        <f t="shared" si="13"/>
        <v xml:space="preserve"> </v>
      </c>
      <c r="AI47" s="38" t="str">
        <f t="shared" si="14"/>
        <v xml:space="preserve"> </v>
      </c>
      <c r="AK47" s="14"/>
    </row>
    <row r="48" spans="1:37" x14ac:dyDescent="0.25">
      <c r="A48" s="17" t="s">
        <v>3</v>
      </c>
      <c r="B48" s="17"/>
      <c r="C48" s="32">
        <f>SUM(C13:C47)</f>
        <v>0</v>
      </c>
      <c r="D48" s="41"/>
      <c r="E48" s="42">
        <f>SUM(E13:E47)</f>
        <v>0</v>
      </c>
      <c r="F48" s="43"/>
      <c r="G48" s="44"/>
      <c r="H48" s="64">
        <f>SUM(H13:H47)</f>
        <v>0</v>
      </c>
      <c r="I48" s="45"/>
      <c r="J48" s="44"/>
      <c r="K48" s="10"/>
      <c r="L48" s="46"/>
      <c r="M48" s="47"/>
      <c r="N48" s="47"/>
      <c r="O48" s="10"/>
      <c r="P48" s="37">
        <f>SUM(P13:P47)</f>
        <v>0</v>
      </c>
      <c r="Q48" s="37">
        <f>SUM(Q13:Q47)</f>
        <v>0</v>
      </c>
      <c r="R48" s="37">
        <f>SUM(R13:R47)</f>
        <v>0</v>
      </c>
      <c r="S48" s="37">
        <f>SUM(S13:S47)</f>
        <v>0</v>
      </c>
      <c r="T48" s="10"/>
      <c r="U48" s="9">
        <f>SUM(U13:U47)</f>
        <v>0</v>
      </c>
      <c r="V48" s="9">
        <f>SUM(V13:V47)</f>
        <v>0</v>
      </c>
      <c r="W48" s="9">
        <f>SUM(W13:W47)</f>
        <v>0</v>
      </c>
      <c r="X48" s="40">
        <f>SUM(X13:X47)</f>
        <v>0</v>
      </c>
      <c r="Y48" s="40"/>
      <c r="Z48" s="10"/>
      <c r="AA48" s="9">
        <f>SUM(AA13:AA47)</f>
        <v>0</v>
      </c>
      <c r="AB48" s="46"/>
      <c r="AC48" s="40">
        <f>SUM(AC13:AC47)</f>
        <v>0</v>
      </c>
      <c r="AD48" s="40">
        <f>SUM(AD13:AD47)</f>
        <v>0</v>
      </c>
      <c r="AE48" s="10"/>
      <c r="AF48" s="37">
        <f>SUM(AF13:AF47)</f>
        <v>0</v>
      </c>
      <c r="AG48" s="37">
        <f>SUM(AG13:AG47)</f>
        <v>0</v>
      </c>
      <c r="AH48" s="37">
        <f>SUM(AH13:AH47)</f>
        <v>0</v>
      </c>
      <c r="AI48" s="37">
        <f>SUM(AI13:AI47)</f>
        <v>0</v>
      </c>
    </row>
    <row r="49" spans="1:37" ht="42" customHeight="1" x14ac:dyDescent="0.25">
      <c r="A49" s="120"/>
      <c r="B49" s="120"/>
      <c r="C49" s="106" t="s">
        <v>56</v>
      </c>
      <c r="D49" s="106"/>
      <c r="E49" s="62"/>
      <c r="F49" s="4"/>
      <c r="G49" s="4"/>
      <c r="H49" s="4"/>
      <c r="I49" s="4"/>
      <c r="J49" s="4"/>
      <c r="L49" s="9"/>
      <c r="M49" s="10"/>
      <c r="N49" s="10"/>
      <c r="P49" s="4"/>
      <c r="Q49" s="4"/>
      <c r="R49" s="4"/>
      <c r="S49" s="120"/>
      <c r="T49" s="120"/>
      <c r="U49" s="60"/>
      <c r="V49" s="105" t="s">
        <v>59</v>
      </c>
      <c r="W49" s="105"/>
      <c r="X49" s="72"/>
    </row>
    <row r="50" spans="1:37" ht="37.5" customHeight="1" x14ac:dyDescent="0.25">
      <c r="A50" s="11"/>
      <c r="B50" s="11"/>
      <c r="C50" s="4"/>
      <c r="D50" s="11"/>
      <c r="E50" s="18"/>
      <c r="F50" s="4"/>
      <c r="G50" s="4"/>
      <c r="H50" s="4"/>
      <c r="I50" s="4"/>
      <c r="J50" s="4"/>
      <c r="L50" s="9"/>
      <c r="M50" s="10"/>
      <c r="N50" s="10"/>
      <c r="P50" s="4"/>
      <c r="Q50" s="4"/>
      <c r="R50" s="4"/>
      <c r="S50" s="11"/>
      <c r="T50" s="11"/>
      <c r="V50" s="109" t="s">
        <v>69</v>
      </c>
      <c r="W50" s="109"/>
      <c r="X50" s="71" t="str">
        <f>IFERROR(X49/E49," ")</f>
        <v xml:space="preserve"> </v>
      </c>
      <c r="AF50" s="99" t="s">
        <v>65</v>
      </c>
      <c r="AG50" s="100"/>
      <c r="AH50" s="100"/>
      <c r="AI50" s="100"/>
      <c r="AJ50" s="100"/>
      <c r="AK50" s="101"/>
    </row>
    <row r="51" spans="1:37" ht="18.75" customHeight="1" x14ac:dyDescent="0.25">
      <c r="B51" s="77" t="s">
        <v>39</v>
      </c>
      <c r="C51" s="77"/>
      <c r="D51" s="77"/>
      <c r="E51" s="77"/>
      <c r="F51" s="77"/>
      <c r="G51" s="77"/>
      <c r="H51" s="77"/>
      <c r="I51" s="77"/>
      <c r="J51" s="77"/>
      <c r="K51" s="77"/>
      <c r="L51" s="77"/>
      <c r="Q51" s="84" t="s">
        <v>36</v>
      </c>
      <c r="R51" s="85"/>
      <c r="S51" s="85"/>
      <c r="T51" s="85"/>
      <c r="U51" s="85"/>
      <c r="V51" s="85"/>
      <c r="W51" s="85"/>
      <c r="X51" s="85"/>
      <c r="Y51" s="85"/>
      <c r="Z51" s="85"/>
      <c r="AA51" s="85"/>
      <c r="AB51" s="85"/>
      <c r="AC51" s="85"/>
      <c r="AD51" s="66"/>
      <c r="AE51" s="66"/>
      <c r="AF51" s="102"/>
      <c r="AG51" s="103"/>
      <c r="AH51" s="103"/>
      <c r="AI51" s="103"/>
      <c r="AJ51" s="103"/>
      <c r="AK51" s="104"/>
    </row>
    <row r="52" spans="1:37" ht="65.25" customHeight="1" x14ac:dyDescent="0.25">
      <c r="B52" s="78" t="str">
        <f>C9</f>
        <v>Données  (avant la mise en œuvre du plan)</v>
      </c>
      <c r="C52" s="78"/>
      <c r="D52" s="78" t="str">
        <f>P9</f>
        <v xml:space="preserve">Ecart à la cible théorique évaluée sur la base des références COPERMO pour l'année </v>
      </c>
      <c r="E52" s="78"/>
      <c r="F52" s="78" t="str">
        <f>U9</f>
        <v>Evolutions prévues pendant le plan</v>
      </c>
      <c r="G52" s="78"/>
      <c r="H52" s="78" t="str">
        <f>AA9</f>
        <v>Données  (après la mise en œuvre du plan)</v>
      </c>
      <c r="I52" s="78"/>
      <c r="J52" s="78" t="str">
        <f>AF9</f>
        <v xml:space="preserve">Ecart à la cible théorique évaluée sur la base des références COPERMO pour l'année </v>
      </c>
      <c r="K52" s="78"/>
      <c r="L52" s="78"/>
      <c r="Q52" s="78" t="str">
        <f>C9</f>
        <v>Données  (avant la mise en œuvre du plan)</v>
      </c>
      <c r="R52" s="78"/>
      <c r="S52" s="78" t="str">
        <f>P9</f>
        <v xml:space="preserve">Ecart à la cible théorique évaluée sur la base des références COPERMO pour l'année </v>
      </c>
      <c r="T52" s="78"/>
      <c r="U52" s="78"/>
      <c r="V52" s="86" t="str">
        <f>U9</f>
        <v>Evolutions prévues pendant le plan</v>
      </c>
      <c r="W52" s="111"/>
      <c r="X52" s="86" t="str">
        <f>AA9</f>
        <v>Données  (après la mise en œuvre du plan)</v>
      </c>
      <c r="Y52" s="111"/>
      <c r="Z52" s="86" t="str">
        <f>AF9</f>
        <v xml:space="preserve">Ecart à la cible théorique évaluée sur la base des références COPERMO pour l'année </v>
      </c>
      <c r="AA52" s="87"/>
      <c r="AB52" s="87"/>
      <c r="AC52" s="111"/>
      <c r="AE52" s="66"/>
      <c r="AF52" s="90"/>
      <c r="AG52" s="91"/>
      <c r="AH52" s="91"/>
      <c r="AI52" s="91"/>
      <c r="AJ52" s="91"/>
      <c r="AK52" s="92"/>
    </row>
    <row r="53" spans="1:37" ht="60" customHeight="1" x14ac:dyDescent="0.25">
      <c r="B53" s="19" t="s">
        <v>0</v>
      </c>
      <c r="C53" s="19" t="s">
        <v>61</v>
      </c>
      <c r="D53" s="19" t="s">
        <v>34</v>
      </c>
      <c r="E53" s="19" t="s">
        <v>5</v>
      </c>
      <c r="F53" s="19" t="s">
        <v>32</v>
      </c>
      <c r="G53" s="19" t="s">
        <v>62</v>
      </c>
      <c r="H53" s="19" t="s">
        <v>0</v>
      </c>
      <c r="I53" s="19" t="s">
        <v>61</v>
      </c>
      <c r="J53" s="19" t="s">
        <v>34</v>
      </c>
      <c r="K53" s="78" t="s">
        <v>30</v>
      </c>
      <c r="L53" s="78"/>
      <c r="Q53" s="19" t="s">
        <v>1</v>
      </c>
      <c r="R53" s="19" t="s">
        <v>61</v>
      </c>
      <c r="S53" s="78" t="s">
        <v>6</v>
      </c>
      <c r="T53" s="78"/>
      <c r="U53" s="61" t="s">
        <v>7</v>
      </c>
      <c r="V53" s="19" t="s">
        <v>33</v>
      </c>
      <c r="W53" s="61" t="s">
        <v>62</v>
      </c>
      <c r="X53" s="19" t="s">
        <v>1</v>
      </c>
      <c r="Y53" s="19" t="s">
        <v>61</v>
      </c>
      <c r="Z53" s="86" t="s">
        <v>6</v>
      </c>
      <c r="AA53" s="87"/>
      <c r="AB53" s="111"/>
      <c r="AC53" s="65" t="s">
        <v>31</v>
      </c>
      <c r="AE53" s="66"/>
      <c r="AF53" s="93"/>
      <c r="AG53" s="94"/>
      <c r="AH53" s="94"/>
      <c r="AI53" s="94"/>
      <c r="AJ53" s="94"/>
      <c r="AK53" s="95"/>
    </row>
    <row r="54" spans="1:37" ht="15" customHeight="1" x14ac:dyDescent="0.25">
      <c r="A54" s="14" t="s">
        <v>11</v>
      </c>
      <c r="B54" s="6">
        <f>SUMIFS($C$13:$C$47,$B$13:$B$47,A54)</f>
        <v>0</v>
      </c>
      <c r="C54" s="16">
        <f>SUMIFS($E$13:$E$47,$B$13:$B$47,A54)</f>
        <v>0</v>
      </c>
      <c r="D54" s="20">
        <f>SUMIFS($P$13:$P$47,$B$13:$B$47,A54)</f>
        <v>0</v>
      </c>
      <c r="E54" s="20">
        <f>SUMIFS($Q$13:$Q$47,$B$13:$B$47,A54)</f>
        <v>0</v>
      </c>
      <c r="F54" s="6">
        <f>SUMIFS($U$13:$U$47,$B$13:$B$47,A54)</f>
        <v>0</v>
      </c>
      <c r="G54" s="16">
        <f>SUMIFS($X$13:$X$47,$B$13:$B$47,A54)</f>
        <v>0</v>
      </c>
      <c r="H54" s="6">
        <f>SUMIFS($AA$13:$AA$47,$B$13:$B$47,A54)</f>
        <v>0</v>
      </c>
      <c r="I54" s="16">
        <f>SUMIFS($AC$13:$AC$47,$B$13:$B$47,A54)</f>
        <v>0</v>
      </c>
      <c r="J54" s="15">
        <f>SUMIFS($AF$13:$AF$47,$B$13:$B$47,A54)</f>
        <v>0</v>
      </c>
      <c r="K54" s="79">
        <f>SUMIFS($AG$13:$AG$47,$B$13:$B$47,A54)</f>
        <v>0</v>
      </c>
      <c r="L54" s="79"/>
      <c r="N54" s="81" t="s">
        <v>14</v>
      </c>
      <c r="O54" s="81"/>
      <c r="P54" s="81"/>
      <c r="Q54" s="21">
        <f>SUMIFS($C$13:$C$47,$B$13:$B$47,N54)</f>
        <v>0</v>
      </c>
      <c r="R54" s="16">
        <f>SUMIFS($E$13:$E$47,$B$13:$B$47,N54)</f>
        <v>0</v>
      </c>
      <c r="S54" s="131">
        <f>SUMIFS($R$13:$R$47,$B$13:$B$47,N54)</f>
        <v>0</v>
      </c>
      <c r="T54" s="131"/>
      <c r="U54" s="69">
        <f>SUMIFS($S$13:$S$47,$B$13:$B$47,N54)</f>
        <v>0</v>
      </c>
      <c r="V54" s="6">
        <f>SUMIFS($U$13:$U$47,$B$13:$B$47,N54)</f>
        <v>0</v>
      </c>
      <c r="W54" s="67">
        <f>SUMIFS($X$13:$X$47,$B$13:$B$47,N54)</f>
        <v>0</v>
      </c>
      <c r="X54" s="6">
        <f>SUMIFS($AA$13:$AA$47,$B$13:$B$47,N54)</f>
        <v>0</v>
      </c>
      <c r="Y54" s="16">
        <f>SUMIFS($AC$13:$AC$47,$B$13:$B$47,N54)</f>
        <v>0</v>
      </c>
      <c r="Z54" s="112">
        <f>SUMIFS($AH$13:$AH$47,$B$13:$B$47,N54)</f>
        <v>0</v>
      </c>
      <c r="AA54" s="113"/>
      <c r="AB54" s="114"/>
      <c r="AC54" s="15">
        <f>SUMIFS($AI$13:$AI$47,$B$13:$B$47,N54)</f>
        <v>0</v>
      </c>
      <c r="AE54" s="66"/>
      <c r="AF54" s="93"/>
      <c r="AG54" s="94"/>
      <c r="AH54" s="94"/>
      <c r="AI54" s="94"/>
      <c r="AJ54" s="94"/>
      <c r="AK54" s="95"/>
    </row>
    <row r="55" spans="1:37" ht="15" customHeight="1" x14ac:dyDescent="0.25">
      <c r="A55" s="14" t="s">
        <v>12</v>
      </c>
      <c r="B55" s="6">
        <f>SUMIFS($C$13:$C$47,$B$13:$B$47,A55)</f>
        <v>0</v>
      </c>
      <c r="C55" s="16">
        <f>SUMIFS($E$13:$E$47,$B$13:$B$47,A55)</f>
        <v>0</v>
      </c>
      <c r="D55" s="20">
        <f>SUMIFS($P$13:$P$47,$B$13:$B$47,A55)</f>
        <v>0</v>
      </c>
      <c r="E55" s="20">
        <f>SUMIFS($Q$13:$Q$47,$B$13:$B$47,A55)</f>
        <v>0</v>
      </c>
      <c r="F55" s="6">
        <f>SUMIFS($U$13:$U$47,$B$13:$B$47,A55)</f>
        <v>0</v>
      </c>
      <c r="G55" s="16">
        <f>SUMIFS($X$13:$X$47,$B$13:$B$47,A55)</f>
        <v>0</v>
      </c>
      <c r="H55" s="6">
        <f>SUMIFS($AA$13:$AA$47,$B$13:$B$47,A55)</f>
        <v>0</v>
      </c>
      <c r="I55" s="16">
        <f>SUMIFS($AC$13:$AC$47,$B$13:$B$47,A55)</f>
        <v>0</v>
      </c>
      <c r="J55" s="15">
        <f>SUMIFS($AF$13:$AF$47,$B$13:$B$47,A55)</f>
        <v>0</v>
      </c>
      <c r="K55" s="79">
        <f>SUMIFS($AG$13:$AG$47,$B$13:$B$47,A55)</f>
        <v>0</v>
      </c>
      <c r="L55" s="79"/>
      <c r="N55" s="81" t="s">
        <v>15</v>
      </c>
      <c r="O55" s="81"/>
      <c r="P55" s="81"/>
      <c r="Q55" s="21">
        <f>SUMIFS($C$13:$C$47,$B$13:$B$47,N55)</f>
        <v>0</v>
      </c>
      <c r="R55" s="16">
        <f>SUMIFS($E$13:$E$47,$B$13:$B$47,N55)</f>
        <v>0</v>
      </c>
      <c r="S55" s="131">
        <f>SUMIFS($R$13:$R$47,$B$13:$B$47,N55)</f>
        <v>0</v>
      </c>
      <c r="T55" s="131"/>
      <c r="U55" s="69">
        <f>SUMIFS($S$13:$S$47,$B$13:$B$47,N55)</f>
        <v>0</v>
      </c>
      <c r="V55" s="6">
        <f>SUMIFS($U$13:$U$47,$B$13:$B$47,N55)</f>
        <v>0</v>
      </c>
      <c r="W55" s="67">
        <f>SUMIFS($X$13:$X$47,$B$13:$B$47,N55)</f>
        <v>0</v>
      </c>
      <c r="X55" s="6">
        <f>SUMIFS($AA$13:$AA$47,$B$13:$B$47,N55)</f>
        <v>0</v>
      </c>
      <c r="Y55" s="16">
        <f>SUMIFS($AC$13:$AC$47,$B$13:$B$47,N55)</f>
        <v>0</v>
      </c>
      <c r="Z55" s="112">
        <f>SUMIFS($AH$13:$AH$47,$B$13:$B$47,N55)</f>
        <v>0</v>
      </c>
      <c r="AA55" s="113"/>
      <c r="AB55" s="114"/>
      <c r="AC55" s="15">
        <f>SUMIFS($AI$13:$AI$47,$B$13:$B$47,N55)</f>
        <v>0</v>
      </c>
      <c r="AE55" s="66"/>
      <c r="AF55" s="93"/>
      <c r="AG55" s="94"/>
      <c r="AH55" s="94"/>
      <c r="AI55" s="94"/>
      <c r="AJ55" s="94"/>
      <c r="AK55" s="95"/>
    </row>
    <row r="56" spans="1:37" ht="15" customHeight="1" x14ac:dyDescent="0.25">
      <c r="A56" s="14" t="s">
        <v>13</v>
      </c>
      <c r="B56" s="6">
        <f>SUMIFS($C$13:$C$47,$B$13:$B$47,A56)</f>
        <v>0</v>
      </c>
      <c r="C56" s="16">
        <f>SUMIFS($E$13:$E$47,$B$13:$B$47,A56)</f>
        <v>0</v>
      </c>
      <c r="D56" s="20">
        <f>SUMIFS($P$13:$P$47,$B$13:$B$47,A56)</f>
        <v>0</v>
      </c>
      <c r="E56" s="20">
        <f>SUMIFS($Q$13:$Q$47,$B$13:$B$47,A56)</f>
        <v>0</v>
      </c>
      <c r="F56" s="6">
        <f>SUMIFS($U$13:$U$47,$B$13:$B$47,A56)</f>
        <v>0</v>
      </c>
      <c r="G56" s="16">
        <f>SUMIFS($X$13:$X$47,$B$13:$B$47,A56)</f>
        <v>0</v>
      </c>
      <c r="H56" s="6">
        <f>SUMIFS($AA$13:$AA$47,$B$13:$B$47,A56)</f>
        <v>0</v>
      </c>
      <c r="I56" s="16">
        <f>SUMIFS($AC$13:$AC$47,$B$13:$B$47,A56)</f>
        <v>0</v>
      </c>
      <c r="J56" s="15">
        <f>SUMIFS($AF$13:$AF$47,$B$13:$B$47,A56)</f>
        <v>0</v>
      </c>
      <c r="K56" s="79">
        <f>SUMIFS($AG$13:$AG$47,$B$13:$B$47,A56)</f>
        <v>0</v>
      </c>
      <c r="L56" s="79"/>
      <c r="N56" s="81" t="s">
        <v>16</v>
      </c>
      <c r="O56" s="81"/>
      <c r="P56" s="81"/>
      <c r="Q56" s="21">
        <f>SUMIFS($C$13:$C$47,$B$13:$B$47,N56)</f>
        <v>0</v>
      </c>
      <c r="R56" s="16">
        <f>SUMIFS($E$13:$E$47,$B$13:$B$47,N56)</f>
        <v>0</v>
      </c>
      <c r="S56" s="131">
        <f>SUMIFS($R$13:$R$47,$B$13:$B$47,N56)</f>
        <v>0</v>
      </c>
      <c r="T56" s="131"/>
      <c r="U56" s="69">
        <f>SUMIFS($S$13:$S$47,$B$13:$B$47,N56)</f>
        <v>0</v>
      </c>
      <c r="V56" s="6">
        <f>SUMIFS($U$13:$U$47,$B$13:$B$47,N56)</f>
        <v>0</v>
      </c>
      <c r="W56" s="67">
        <f>SUMIFS($X$13:$X$47,$B$13:$B$47,N56)</f>
        <v>0</v>
      </c>
      <c r="X56" s="6">
        <f>SUMIFS($AA$13:$AA$47,$B$13:$B$47,N56)</f>
        <v>0</v>
      </c>
      <c r="Y56" s="16">
        <f>SUMIFS($AC$13:$AC$47,$B$13:$B$47,N56)</f>
        <v>0</v>
      </c>
      <c r="Z56" s="112">
        <f>SUMIFS($AH$13:$AH$47,$B$13:$B$47,N56)</f>
        <v>0</v>
      </c>
      <c r="AA56" s="113"/>
      <c r="AB56" s="114"/>
      <c r="AC56" s="15">
        <f>SUMIFS($AI$13:$AI$47,$B$13:$B$47,N56)</f>
        <v>0</v>
      </c>
      <c r="AE56" s="66"/>
      <c r="AF56" s="93"/>
      <c r="AG56" s="94"/>
      <c r="AH56" s="94"/>
      <c r="AI56" s="94"/>
      <c r="AJ56" s="94"/>
      <c r="AK56" s="95"/>
    </row>
    <row r="57" spans="1:37" ht="15" customHeight="1" x14ac:dyDescent="0.25">
      <c r="A57" s="53" t="s">
        <v>44</v>
      </c>
      <c r="B57" s="49">
        <f>SUM(B54:B56)</f>
        <v>0</v>
      </c>
      <c r="C57" s="50">
        <f t="shared" ref="C57:K57" si="15">SUM(C54:C56)</f>
        <v>0</v>
      </c>
      <c r="D57" s="52">
        <f t="shared" si="15"/>
        <v>0</v>
      </c>
      <c r="E57" s="57">
        <f t="shared" si="15"/>
        <v>0</v>
      </c>
      <c r="F57" s="49">
        <f t="shared" si="15"/>
        <v>0</v>
      </c>
      <c r="G57" s="50">
        <f t="shared" si="15"/>
        <v>0</v>
      </c>
      <c r="H57" s="49">
        <f t="shared" si="15"/>
        <v>0</v>
      </c>
      <c r="I57" s="50">
        <f t="shared" si="15"/>
        <v>0</v>
      </c>
      <c r="J57" s="51">
        <f t="shared" si="15"/>
        <v>0</v>
      </c>
      <c r="K57" s="83">
        <f t="shared" si="15"/>
        <v>0</v>
      </c>
      <c r="L57" s="83"/>
      <c r="N57" s="82" t="s">
        <v>46</v>
      </c>
      <c r="O57" s="82"/>
      <c r="P57" s="82"/>
      <c r="Q57" s="56">
        <f>SUM(Q54:Q56)</f>
        <v>0</v>
      </c>
      <c r="R57" s="50">
        <f t="shared" ref="R57:S57" si="16">SUM(R54:R56)</f>
        <v>0</v>
      </c>
      <c r="S57" s="132">
        <f t="shared" si="16"/>
        <v>0</v>
      </c>
      <c r="T57" s="132"/>
      <c r="U57" s="70">
        <f>SUM(U54:U56)</f>
        <v>0</v>
      </c>
      <c r="V57" s="49">
        <f>SUM(V54:V56)</f>
        <v>0</v>
      </c>
      <c r="W57" s="68">
        <f>SUM(W54:W56)</f>
        <v>0</v>
      </c>
      <c r="X57" s="49">
        <f>SUM(X54:X56)</f>
        <v>0</v>
      </c>
      <c r="Y57" s="50">
        <f>SUM(Y54:Y56)</f>
        <v>0</v>
      </c>
      <c r="Z57" s="115">
        <f>SUM(AA54:AA56)</f>
        <v>0</v>
      </c>
      <c r="AA57" s="116"/>
      <c r="AB57" s="117"/>
      <c r="AC57" s="59">
        <f>SUM(AC54:AC56)</f>
        <v>0</v>
      </c>
      <c r="AE57" s="66"/>
      <c r="AF57" s="93"/>
      <c r="AG57" s="94"/>
      <c r="AH57" s="94"/>
      <c r="AI57" s="94"/>
      <c r="AJ57" s="94"/>
      <c r="AK57" s="95"/>
    </row>
    <row r="58" spans="1:37" ht="33.75" customHeight="1" x14ac:dyDescent="0.25">
      <c r="P58" s="10"/>
      <c r="AE58" s="66"/>
      <c r="AF58" s="93"/>
      <c r="AG58" s="94"/>
      <c r="AH58" s="94"/>
      <c r="AI58" s="94"/>
      <c r="AJ58" s="94"/>
      <c r="AK58" s="95"/>
    </row>
    <row r="59" spans="1:37" ht="18.75" x14ac:dyDescent="0.25">
      <c r="B59" s="76" t="s">
        <v>35</v>
      </c>
      <c r="C59" s="76"/>
      <c r="D59" s="76"/>
      <c r="E59" s="76"/>
      <c r="F59" s="76"/>
      <c r="G59" s="76"/>
      <c r="H59" s="76"/>
      <c r="I59" s="76"/>
      <c r="J59" s="76"/>
      <c r="K59" s="76"/>
      <c r="L59" s="76"/>
      <c r="Q59" s="84" t="s">
        <v>29</v>
      </c>
      <c r="R59" s="85"/>
      <c r="S59" s="85"/>
      <c r="T59" s="85"/>
      <c r="U59" s="85"/>
      <c r="V59" s="85"/>
      <c r="W59" s="85"/>
      <c r="X59" s="85"/>
      <c r="Y59" s="85"/>
      <c r="Z59" s="85"/>
      <c r="AA59" s="85"/>
      <c r="AB59" s="85"/>
      <c r="AC59" s="85"/>
      <c r="AD59" s="66"/>
      <c r="AE59" s="66"/>
      <c r="AF59" s="93"/>
      <c r="AG59" s="94"/>
      <c r="AH59" s="94"/>
      <c r="AI59" s="94"/>
      <c r="AJ59" s="94"/>
      <c r="AK59" s="95"/>
    </row>
    <row r="60" spans="1:37" ht="63.75" customHeight="1" x14ac:dyDescent="0.25">
      <c r="B60" s="78" t="str">
        <f>C9</f>
        <v>Données  (avant la mise en œuvre du plan)</v>
      </c>
      <c r="C60" s="78"/>
      <c r="D60" s="78" t="str">
        <f>P9</f>
        <v xml:space="preserve">Ecart à la cible théorique évaluée sur la base des références COPERMO pour l'année </v>
      </c>
      <c r="E60" s="78"/>
      <c r="F60" s="78" t="str">
        <f>U9</f>
        <v>Evolutions prévues pendant le plan</v>
      </c>
      <c r="G60" s="78"/>
      <c r="H60" s="78" t="str">
        <f>AA9</f>
        <v>Données  (après la mise en œuvre du plan)</v>
      </c>
      <c r="I60" s="78"/>
      <c r="J60" s="78" t="str">
        <f>AF9</f>
        <v xml:space="preserve">Ecart à la cible théorique évaluée sur la base des références COPERMO pour l'année </v>
      </c>
      <c r="K60" s="78"/>
      <c r="L60" s="78"/>
      <c r="Q60" s="78" t="str">
        <f>C9</f>
        <v>Données  (avant la mise en œuvre du plan)</v>
      </c>
      <c r="R60" s="78"/>
      <c r="S60" s="78" t="str">
        <f>P9</f>
        <v xml:space="preserve">Ecart à la cible théorique évaluée sur la base des références COPERMO pour l'année </v>
      </c>
      <c r="T60" s="78"/>
      <c r="U60" s="78"/>
      <c r="V60" s="86" t="str">
        <f>U9</f>
        <v>Evolutions prévues pendant le plan</v>
      </c>
      <c r="W60" s="87"/>
      <c r="X60" s="86" t="str">
        <f>AA9</f>
        <v>Données  (après la mise en œuvre du plan)</v>
      </c>
      <c r="Y60" s="111"/>
      <c r="Z60" s="86" t="str">
        <f>AF9</f>
        <v xml:space="preserve">Ecart à la cible théorique évaluée sur la base des références COPERMO pour l'année </v>
      </c>
      <c r="AA60" s="87"/>
      <c r="AB60" s="87"/>
      <c r="AC60" s="111"/>
      <c r="AE60" s="66"/>
      <c r="AF60" s="93"/>
      <c r="AG60" s="94"/>
      <c r="AH60" s="94"/>
      <c r="AI60" s="94"/>
      <c r="AJ60" s="94"/>
      <c r="AK60" s="95"/>
    </row>
    <row r="61" spans="1:37" ht="60" customHeight="1" x14ac:dyDescent="0.25">
      <c r="B61" s="19" t="s">
        <v>0</v>
      </c>
      <c r="C61" s="19" t="s">
        <v>61</v>
      </c>
      <c r="D61" s="19" t="s">
        <v>34</v>
      </c>
      <c r="E61" s="19" t="s">
        <v>5</v>
      </c>
      <c r="F61" s="19" t="s">
        <v>32</v>
      </c>
      <c r="G61" s="19" t="s">
        <v>62</v>
      </c>
      <c r="H61" s="19" t="s">
        <v>0</v>
      </c>
      <c r="I61" s="19" t="s">
        <v>61</v>
      </c>
      <c r="J61" s="19" t="s">
        <v>34</v>
      </c>
      <c r="K61" s="78" t="s">
        <v>30</v>
      </c>
      <c r="L61" s="78"/>
      <c r="Q61" s="19" t="s">
        <v>1</v>
      </c>
      <c r="R61" s="19" t="s">
        <v>4</v>
      </c>
      <c r="S61" s="78" t="s">
        <v>6</v>
      </c>
      <c r="T61" s="78"/>
      <c r="U61" s="61" t="s">
        <v>7</v>
      </c>
      <c r="V61" s="19" t="s">
        <v>33</v>
      </c>
      <c r="W61" s="61" t="s">
        <v>37</v>
      </c>
      <c r="X61" s="19" t="s">
        <v>1</v>
      </c>
      <c r="Y61" s="19" t="s">
        <v>4</v>
      </c>
      <c r="Z61" s="86" t="s">
        <v>6</v>
      </c>
      <c r="AA61" s="87"/>
      <c r="AB61" s="111"/>
      <c r="AC61" s="19" t="s">
        <v>31</v>
      </c>
      <c r="AE61" s="66"/>
      <c r="AF61" s="93"/>
      <c r="AG61" s="94"/>
      <c r="AH61" s="94"/>
      <c r="AI61" s="94"/>
      <c r="AJ61" s="94"/>
      <c r="AK61" s="95"/>
    </row>
    <row r="62" spans="1:37" ht="15" customHeight="1" x14ac:dyDescent="0.25">
      <c r="A62" s="14" t="s">
        <v>23</v>
      </c>
      <c r="B62" s="6">
        <f>SUMIFS($C$13:$C$47,$B$13:$B$47,A62)</f>
        <v>0</v>
      </c>
      <c r="C62" s="16">
        <f>SUMIFS($E$13:$E$47,$B$13:$B$47,A62)</f>
        <v>0</v>
      </c>
      <c r="D62" s="20">
        <f>SUMIFS($P$13:$P$47,$B$13:$B$47,A62)</f>
        <v>0</v>
      </c>
      <c r="E62" s="20">
        <f>SUMIFS($Q$13:$Q$47,$B$13:$B$47,A62)</f>
        <v>0</v>
      </c>
      <c r="F62" s="6">
        <f>SUMIFS($U$13:$U$47,$B$13:$B$47,A62)</f>
        <v>0</v>
      </c>
      <c r="G62" s="16">
        <f>SUMIFS($X$13:$X$47,$B$13:$B$47,A62)</f>
        <v>0</v>
      </c>
      <c r="H62" s="6">
        <f>SUMIFS($AA$13:$AA$47,$B$13:$B$47,A62)</f>
        <v>0</v>
      </c>
      <c r="I62" s="16">
        <f>SUMIFS($AC$13:$AC$47,$B$13:$B$47,A62)</f>
        <v>0</v>
      </c>
      <c r="J62" s="15">
        <f>SUMIFS($AF$13:$AF$47,$B$13:$B$47,A62)</f>
        <v>0</v>
      </c>
      <c r="K62" s="79">
        <f>SUMIFS($AG$13:$AG$47,$B$13:$B$47,A62)</f>
        <v>0</v>
      </c>
      <c r="L62" s="79"/>
      <c r="N62" s="81" t="s">
        <v>40</v>
      </c>
      <c r="O62" s="81"/>
      <c r="P62" s="81"/>
      <c r="Q62" s="6">
        <f>SUMIFS($C$13:$C$47,$B$13:$B$47,N62)</f>
        <v>0</v>
      </c>
      <c r="R62" s="16">
        <f>SUMIFS($E$13:$E$47,$B$13:$B$47,N62)</f>
        <v>0</v>
      </c>
      <c r="S62" s="131">
        <f>SUMIFS($R$13:$R$47,$B$13:$B$47,N62)</f>
        <v>0</v>
      </c>
      <c r="T62" s="131"/>
      <c r="U62" s="69">
        <f>SUMIFS($S$13:$S$47,$B$13:$B$47,N62)</f>
        <v>0</v>
      </c>
      <c r="V62" s="6">
        <f>SUMIFS($U$13:$U$47,$B$13:$B$47,N62)</f>
        <v>0</v>
      </c>
      <c r="W62" s="67">
        <f>SUMIFS($X$13:$X$47,$B$13:$B$47,N62)</f>
        <v>0</v>
      </c>
      <c r="X62" s="6">
        <f>SUMIFS($AA$13:$AA$47,$B$13:$B$47,N62)</f>
        <v>0</v>
      </c>
      <c r="Y62" s="16">
        <f>SUMIFS($AC$13:$AC$47,$B$13:$B$47,N62)</f>
        <v>0</v>
      </c>
      <c r="Z62" s="112">
        <f>SUMIFS($AH$13:$AH$47,$B$13:$B$47,N62)</f>
        <v>0</v>
      </c>
      <c r="AA62" s="113"/>
      <c r="AB62" s="114"/>
      <c r="AC62" s="15">
        <f>SUMIFS($AI$13:$AI$47,$B$13:$B$47,N62)</f>
        <v>0</v>
      </c>
      <c r="AE62" s="66"/>
      <c r="AF62" s="93"/>
      <c r="AG62" s="94"/>
      <c r="AH62" s="94"/>
      <c r="AI62" s="94"/>
      <c r="AJ62" s="94"/>
      <c r="AK62" s="95"/>
    </row>
    <row r="63" spans="1:37" ht="15" customHeight="1" x14ac:dyDescent="0.25">
      <c r="A63" s="14" t="s">
        <v>24</v>
      </c>
      <c r="B63" s="6">
        <f>SUMIFS($C$13:$C$47,$B$13:$B$47,A63)</f>
        <v>0</v>
      </c>
      <c r="C63" s="16">
        <f>SUMIFS($E$13:$E$47,$B$13:$B$47,A63)</f>
        <v>0</v>
      </c>
      <c r="D63" s="20">
        <f>SUMIFS($P$13:$P$47,$B$13:$B$47,A63)</f>
        <v>0</v>
      </c>
      <c r="E63" s="20">
        <f>SUMIFS($Q$13:$Q$47,$B$13:$B$47,A63)</f>
        <v>0</v>
      </c>
      <c r="F63" s="6">
        <f>SUMIFS($U$13:$U$47,$B$13:$B$47,A63)</f>
        <v>0</v>
      </c>
      <c r="G63" s="16">
        <f>SUMIFS($X$13:$X$47,$B$13:$B$47,A63)</f>
        <v>0</v>
      </c>
      <c r="H63" s="6">
        <f>SUMIFS($AA$13:$AA$47,$B$13:$B$47,A63)</f>
        <v>0</v>
      </c>
      <c r="I63" s="16">
        <f>SUMIFS($AC$13:$AC$47,$B$13:$B$47,A63)</f>
        <v>0</v>
      </c>
      <c r="J63" s="15">
        <f>SUMIFS($AF$13:$AF$47,$B$13:$B$47,A63)</f>
        <v>0</v>
      </c>
      <c r="K63" s="79">
        <f>SUMIFS($AG$13:$AG$47,$B$13:$B$47,A63)</f>
        <v>0</v>
      </c>
      <c r="L63" s="79"/>
      <c r="N63" s="81" t="s">
        <v>41</v>
      </c>
      <c r="O63" s="81"/>
      <c r="P63" s="81"/>
      <c r="Q63" s="6">
        <f>SUMIFS($C$13:$C$47,$B$13:$B$47,N63)</f>
        <v>0</v>
      </c>
      <c r="R63" s="16">
        <f>SUMIFS($E$13:$E$47,$B$13:$B$47,N63)</f>
        <v>0</v>
      </c>
      <c r="S63" s="131">
        <f>SUMIFS($R$13:$R$47,$B$13:$B$47,N63)</f>
        <v>0</v>
      </c>
      <c r="T63" s="131"/>
      <c r="U63" s="69">
        <f>SUMIFS($S$13:$S$47,$B$13:$B$47,N63)</f>
        <v>0</v>
      </c>
      <c r="V63" s="6">
        <f>SUMIFS($U$13:$U$47,$B$13:$B$47,N63)</f>
        <v>0</v>
      </c>
      <c r="W63" s="67">
        <f>SUMIFS($X$13:$X$47,$B$13:$B$47,N63)</f>
        <v>0</v>
      </c>
      <c r="X63" s="6">
        <f>SUMIFS($AA$13:$AA$47,$B$13:$B$47,N63)</f>
        <v>0</v>
      </c>
      <c r="Y63" s="16">
        <f>SUMIFS($AC$13:$AC$47,$B$13:$B$47,N63)</f>
        <v>0</v>
      </c>
      <c r="Z63" s="112">
        <f>SUMIFS($AH$13:$AH$47,$B$13:$B$47,N63)</f>
        <v>0</v>
      </c>
      <c r="AA63" s="113"/>
      <c r="AB63" s="114"/>
      <c r="AC63" s="15">
        <f>SUMIFS($AI$13:$AI$47,$B$13:$B$47,N63)</f>
        <v>0</v>
      </c>
      <c r="AE63" s="66"/>
      <c r="AF63" s="93"/>
      <c r="AG63" s="94"/>
      <c r="AH63" s="94"/>
      <c r="AI63" s="94"/>
      <c r="AJ63" s="94"/>
      <c r="AK63" s="95"/>
    </row>
    <row r="64" spans="1:37" ht="15" customHeight="1" x14ac:dyDescent="0.25">
      <c r="A64" s="14" t="s">
        <v>25</v>
      </c>
      <c r="B64" s="6">
        <f>SUMIFS($C$13:$C$47,$B$13:$B$47,A64)</f>
        <v>0</v>
      </c>
      <c r="C64" s="16">
        <f>SUMIFS($E$13:$E$47,$B$13:$B$47,A64)</f>
        <v>0</v>
      </c>
      <c r="D64" s="20">
        <f>SUMIFS($P$13:$P$47,$B$13:$B$47,A64)</f>
        <v>0</v>
      </c>
      <c r="E64" s="20">
        <f>SUMIFS($Q$13:$Q$47,$B$13:$B$47,A64)</f>
        <v>0</v>
      </c>
      <c r="F64" s="6">
        <f>SUMIFS($U$13:$U$47,$B$13:$B$47,A64)</f>
        <v>0</v>
      </c>
      <c r="G64" s="16">
        <f>SUMIFS($X$13:$X$47,$B$13:$B$47,A64)</f>
        <v>0</v>
      </c>
      <c r="H64" s="6">
        <f>SUMIFS($AA$13:$AA$47,$B$13:$B$47,A64)</f>
        <v>0</v>
      </c>
      <c r="I64" s="16">
        <f>SUMIFS($AC$13:$AC$47,$B$13:$B$47,A64)</f>
        <v>0</v>
      </c>
      <c r="J64" s="15">
        <f>SUMIFS($AF$13:$AF$47,$B$13:$B$47,A64)</f>
        <v>0</v>
      </c>
      <c r="K64" s="79">
        <f>SUMIFS($AG$13:$AG$47,$B$13:$B$47,A64)</f>
        <v>0</v>
      </c>
      <c r="L64" s="79"/>
      <c r="N64" s="82" t="s">
        <v>47</v>
      </c>
      <c r="O64" s="82"/>
      <c r="P64" s="82"/>
      <c r="Q64" s="49">
        <f>SUM(Q62:Q63)</f>
        <v>0</v>
      </c>
      <c r="R64" s="50">
        <f t="shared" ref="R64:S64" si="17">SUM(R62:R63)</f>
        <v>0</v>
      </c>
      <c r="S64" s="132">
        <f t="shared" si="17"/>
        <v>0</v>
      </c>
      <c r="T64" s="132"/>
      <c r="U64" s="70">
        <f>SUM(U62:U63)</f>
        <v>0</v>
      </c>
      <c r="V64" s="49">
        <f>SUM(V62:V63)</f>
        <v>0</v>
      </c>
      <c r="W64" s="68">
        <f>SUM(W62:W63)</f>
        <v>0</v>
      </c>
      <c r="X64" s="49">
        <f>SUM(X62:X63)</f>
        <v>0</v>
      </c>
      <c r="Y64" s="50">
        <f>SUM(Y62:Y63)</f>
        <v>0</v>
      </c>
      <c r="Z64" s="128">
        <f>SUM(AA62:AA63)</f>
        <v>0</v>
      </c>
      <c r="AA64" s="129"/>
      <c r="AB64" s="130"/>
      <c r="AC64" s="59">
        <f>SUM(AC62:AC63)</f>
        <v>0</v>
      </c>
      <c r="AE64" s="66"/>
      <c r="AF64" s="96"/>
      <c r="AG64" s="97"/>
      <c r="AH64" s="97"/>
      <c r="AI64" s="97"/>
      <c r="AJ64" s="97"/>
      <c r="AK64" s="98"/>
    </row>
    <row r="65" spans="1:12" x14ac:dyDescent="0.25">
      <c r="A65" s="14" t="s">
        <v>45</v>
      </c>
      <c r="B65" s="6">
        <f>SUM(B62:B64)</f>
        <v>0</v>
      </c>
      <c r="C65" s="16">
        <f t="shared" ref="C65:K65" si="18">SUM(C62:C64)</f>
        <v>0</v>
      </c>
      <c r="D65" s="20">
        <f t="shared" si="18"/>
        <v>0</v>
      </c>
      <c r="E65" s="57">
        <f t="shared" si="18"/>
        <v>0</v>
      </c>
      <c r="F65" s="6">
        <f t="shared" si="18"/>
        <v>0</v>
      </c>
      <c r="G65" s="16">
        <f t="shared" si="18"/>
        <v>0</v>
      </c>
      <c r="H65" s="6">
        <f t="shared" si="18"/>
        <v>0</v>
      </c>
      <c r="I65" s="16">
        <f t="shared" si="18"/>
        <v>0</v>
      </c>
      <c r="J65" s="20">
        <f t="shared" si="18"/>
        <v>0</v>
      </c>
      <c r="K65" s="80">
        <f t="shared" si="18"/>
        <v>0</v>
      </c>
      <c r="L65" s="80"/>
    </row>
    <row r="66" spans="1:12" x14ac:dyDescent="0.25">
      <c r="C66" s="13"/>
      <c r="G66" s="13"/>
      <c r="I66" s="13"/>
    </row>
    <row r="67" spans="1:12" ht="30" x14ac:dyDescent="0.25">
      <c r="A67" s="5" t="s">
        <v>48</v>
      </c>
      <c r="B67" s="49">
        <f>B65+B57</f>
        <v>0</v>
      </c>
      <c r="C67" s="50">
        <f t="shared" ref="C67:K67" si="19">C65+C57</f>
        <v>0</v>
      </c>
      <c r="D67" s="51">
        <f t="shared" si="19"/>
        <v>0</v>
      </c>
      <c r="E67" s="58">
        <f t="shared" si="19"/>
        <v>0</v>
      </c>
      <c r="F67" s="49">
        <f t="shared" si="19"/>
        <v>0</v>
      </c>
      <c r="G67" s="50">
        <f t="shared" si="19"/>
        <v>0</v>
      </c>
      <c r="H67" s="49">
        <f t="shared" si="19"/>
        <v>0</v>
      </c>
      <c r="I67" s="50">
        <f t="shared" si="19"/>
        <v>0</v>
      </c>
      <c r="J67" s="51">
        <f t="shared" si="19"/>
        <v>0</v>
      </c>
      <c r="K67" s="74">
        <f t="shared" si="19"/>
        <v>0</v>
      </c>
      <c r="L67" s="75"/>
    </row>
    <row r="75" spans="1:12" ht="49.5" customHeight="1" x14ac:dyDescent="0.25"/>
  </sheetData>
  <mergeCells count="106">
    <mergeCell ref="A3:AK3"/>
    <mergeCell ref="Z61:AB61"/>
    <mergeCell ref="Z62:AB62"/>
    <mergeCell ref="Z63:AB63"/>
    <mergeCell ref="Z64:AB64"/>
    <mergeCell ref="Q59:AC59"/>
    <mergeCell ref="S53:T53"/>
    <mergeCell ref="S54:T54"/>
    <mergeCell ref="S55:T55"/>
    <mergeCell ref="S56:T56"/>
    <mergeCell ref="S57:T57"/>
    <mergeCell ref="S61:T61"/>
    <mergeCell ref="S62:T62"/>
    <mergeCell ref="S63:T63"/>
    <mergeCell ref="S64:T64"/>
    <mergeCell ref="AD10:AD11"/>
    <mergeCell ref="Y10:Y11"/>
    <mergeCell ref="AA9:AD9"/>
    <mergeCell ref="AK9:AK12"/>
    <mergeCell ref="U9:Y9"/>
    <mergeCell ref="AC10:AC11"/>
    <mergeCell ref="AF9:AI9"/>
    <mergeCell ref="AF10:AF11"/>
    <mergeCell ref="AG10:AG11"/>
    <mergeCell ref="AH10:AH11"/>
    <mergeCell ref="AI10:AI11"/>
    <mergeCell ref="AA10:AB11"/>
    <mergeCell ref="X10:X11"/>
    <mergeCell ref="A49:B49"/>
    <mergeCell ref="L9:N9"/>
    <mergeCell ref="N10:N12"/>
    <mergeCell ref="B10:B12"/>
    <mergeCell ref="L10:L12"/>
    <mergeCell ref="M10:M12"/>
    <mergeCell ref="P9:S9"/>
    <mergeCell ref="P10:P11"/>
    <mergeCell ref="Q10:Q11"/>
    <mergeCell ref="R10:R11"/>
    <mergeCell ref="S10:S11"/>
    <mergeCell ref="G10:G11"/>
    <mergeCell ref="S49:T49"/>
    <mergeCell ref="C49:D49"/>
    <mergeCell ref="V10:V11"/>
    <mergeCell ref="W10:W11"/>
    <mergeCell ref="V49:W49"/>
    <mergeCell ref="E10:F11"/>
    <mergeCell ref="H10:H11"/>
    <mergeCell ref="I10:I11"/>
    <mergeCell ref="X60:Y60"/>
    <mergeCell ref="Z60:AC60"/>
    <mergeCell ref="X52:Y52"/>
    <mergeCell ref="V52:W52"/>
    <mergeCell ref="Z52:AC52"/>
    <mergeCell ref="Z53:AB53"/>
    <mergeCell ref="Z54:AB54"/>
    <mergeCell ref="Z55:AB55"/>
    <mergeCell ref="Z56:AB56"/>
    <mergeCell ref="Z57:AB57"/>
    <mergeCell ref="A1:AK1"/>
    <mergeCell ref="A2:AK2"/>
    <mergeCell ref="D52:E52"/>
    <mergeCell ref="F52:G52"/>
    <mergeCell ref="H52:I52"/>
    <mergeCell ref="K53:L53"/>
    <mergeCell ref="J52:L52"/>
    <mergeCell ref="K54:L54"/>
    <mergeCell ref="K55:L55"/>
    <mergeCell ref="AF52:AK64"/>
    <mergeCell ref="AF50:AK51"/>
    <mergeCell ref="A6:C6"/>
    <mergeCell ref="A5:C5"/>
    <mergeCell ref="A10:A12"/>
    <mergeCell ref="C9:J9"/>
    <mergeCell ref="C10:D11"/>
    <mergeCell ref="J10:J11"/>
    <mergeCell ref="V50:W50"/>
    <mergeCell ref="N54:P54"/>
    <mergeCell ref="N55:P55"/>
    <mergeCell ref="B60:C60"/>
    <mergeCell ref="D60:E60"/>
    <mergeCell ref="U10:U11"/>
    <mergeCell ref="F60:G60"/>
    <mergeCell ref="K67:L67"/>
    <mergeCell ref="B59:L59"/>
    <mergeCell ref="B51:L51"/>
    <mergeCell ref="S52:U52"/>
    <mergeCell ref="S60:U60"/>
    <mergeCell ref="K61:L61"/>
    <mergeCell ref="K62:L62"/>
    <mergeCell ref="K63:L63"/>
    <mergeCell ref="K64:L64"/>
    <mergeCell ref="K65:L65"/>
    <mergeCell ref="Q52:R52"/>
    <mergeCell ref="N56:P56"/>
    <mergeCell ref="N57:P57"/>
    <mergeCell ref="N62:P62"/>
    <mergeCell ref="N63:P63"/>
    <mergeCell ref="N64:P64"/>
    <mergeCell ref="K56:L56"/>
    <mergeCell ref="K57:L57"/>
    <mergeCell ref="Q60:R60"/>
    <mergeCell ref="H60:I60"/>
    <mergeCell ref="J60:L60"/>
    <mergeCell ref="B52:C52"/>
    <mergeCell ref="Q51:AC51"/>
    <mergeCell ref="V60:W60"/>
  </mergeCells>
  <pageMargins left="0.11811023622047245" right="0.11811023622047245" top="0.15748031496062992" bottom="0.15748031496062992" header="0.11811023622047245" footer="0.11811023622047245"/>
  <pageSetup paperSize="8"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Feuil3!$A$16:$A$17</xm:f>
          </x14:formula1>
          <xm:sqref>N13:N47</xm:sqref>
        </x14:dataValidation>
        <x14:dataValidation type="list" allowBlank="1" showInputMessage="1" showErrorMessage="1">
          <x14:formula1>
            <xm:f>Feuil3!$A$2:$A$12</xm:f>
          </x14:formula1>
          <xm:sqref>B13:B47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5" sqref="A5:XFD5"/>
    </sheetView>
  </sheetViews>
  <sheetFormatPr baseColWidth="10" defaultRowHeight="15" x14ac:dyDescent="0.25"/>
  <cols>
    <col min="1" max="1" width="23" customWidth="1"/>
    <col min="4" max="4" width="16.5703125" bestFit="1" customWidth="1"/>
  </cols>
  <sheetData>
    <row r="1" spans="1:4" x14ac:dyDescent="0.25">
      <c r="B1" t="s">
        <v>2</v>
      </c>
      <c r="C1" t="s">
        <v>10</v>
      </c>
      <c r="D1" t="s">
        <v>17</v>
      </c>
    </row>
    <row r="2" spans="1:4" x14ac:dyDescent="0.25">
      <c r="A2" t="s">
        <v>11</v>
      </c>
      <c r="B2" s="12">
        <v>0.94</v>
      </c>
      <c r="C2" s="7">
        <v>0.95</v>
      </c>
      <c r="D2">
        <v>365</v>
      </c>
    </row>
    <row r="3" spans="1:4" x14ac:dyDescent="0.25">
      <c r="A3" t="s">
        <v>12</v>
      </c>
      <c r="B3" s="8">
        <v>0.94</v>
      </c>
      <c r="C3" s="7">
        <v>0.95</v>
      </c>
      <c r="D3">
        <v>365</v>
      </c>
    </row>
    <row r="4" spans="1:4" x14ac:dyDescent="0.25">
      <c r="A4" t="s">
        <v>13</v>
      </c>
      <c r="B4" s="8">
        <v>0.94</v>
      </c>
      <c r="C4" s="7">
        <v>0.85</v>
      </c>
      <c r="D4">
        <v>365</v>
      </c>
    </row>
    <row r="5" spans="1:4" x14ac:dyDescent="0.25">
      <c r="A5" t="s">
        <v>23</v>
      </c>
      <c r="B5" s="8">
        <v>0.94</v>
      </c>
      <c r="C5" s="7">
        <v>0.95</v>
      </c>
      <c r="D5">
        <v>250</v>
      </c>
    </row>
    <row r="6" spans="1:4" x14ac:dyDescent="0.25">
      <c r="A6" t="s">
        <v>24</v>
      </c>
      <c r="B6" s="8">
        <v>0.94</v>
      </c>
      <c r="C6" s="7">
        <v>0.95</v>
      </c>
      <c r="D6">
        <v>250</v>
      </c>
    </row>
    <row r="7" spans="1:4" x14ac:dyDescent="0.25">
      <c r="A7" t="s">
        <v>25</v>
      </c>
      <c r="B7" s="8">
        <v>0.94</v>
      </c>
      <c r="C7" s="7">
        <v>0.85</v>
      </c>
      <c r="D7">
        <v>250</v>
      </c>
    </row>
    <row r="8" spans="1:4" x14ac:dyDescent="0.25">
      <c r="A8" t="s">
        <v>14</v>
      </c>
      <c r="B8" s="8" t="s">
        <v>9</v>
      </c>
      <c r="C8" s="7">
        <v>1.3</v>
      </c>
      <c r="D8">
        <v>250</v>
      </c>
    </row>
    <row r="9" spans="1:4" x14ac:dyDescent="0.25">
      <c r="A9" t="s">
        <v>15</v>
      </c>
      <c r="B9" s="8" t="s">
        <v>9</v>
      </c>
      <c r="C9" s="7">
        <v>1.3</v>
      </c>
      <c r="D9">
        <v>250</v>
      </c>
    </row>
    <row r="10" spans="1:4" x14ac:dyDescent="0.25">
      <c r="A10" t="s">
        <v>16</v>
      </c>
      <c r="B10" s="8" t="s">
        <v>9</v>
      </c>
      <c r="C10" s="7">
        <v>1.3</v>
      </c>
      <c r="D10">
        <v>250</v>
      </c>
    </row>
    <row r="11" spans="1:4" x14ac:dyDescent="0.25">
      <c r="A11" t="s">
        <v>40</v>
      </c>
      <c r="B11" s="8" t="s">
        <v>9</v>
      </c>
      <c r="C11" s="7">
        <v>1.3</v>
      </c>
      <c r="D11">
        <v>250</v>
      </c>
    </row>
    <row r="12" spans="1:4" x14ac:dyDescent="0.25">
      <c r="A12" t="s">
        <v>41</v>
      </c>
      <c r="B12" s="8" t="s">
        <v>9</v>
      </c>
      <c r="C12" s="7">
        <v>1.6</v>
      </c>
      <c r="D12">
        <v>250</v>
      </c>
    </row>
    <row r="13" spans="1:4" x14ac:dyDescent="0.25">
      <c r="C13" s="7"/>
    </row>
    <row r="14" spans="1:4" x14ac:dyDescent="0.25">
      <c r="C14" s="7"/>
    </row>
    <row r="15" spans="1:4" x14ac:dyDescent="0.25">
      <c r="A15" s="8" t="s">
        <v>17</v>
      </c>
      <c r="C15" s="7"/>
    </row>
    <row r="16" spans="1:4" x14ac:dyDescent="0.25">
      <c r="A16">
        <v>365</v>
      </c>
    </row>
    <row r="17" spans="1:1" x14ac:dyDescent="0.25">
      <c r="A17">
        <v>250</v>
      </c>
    </row>
    <row r="19" spans="1:1" x14ac:dyDescent="0.25">
      <c r="A19" t="s">
        <v>19</v>
      </c>
    </row>
    <row r="20" spans="1:1" x14ac:dyDescent="0.25">
      <c r="A20" t="s">
        <v>20</v>
      </c>
    </row>
    <row r="21" spans="1:1" x14ac:dyDescent="0.25">
      <c r="A21"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Tableau capacitaire</vt:lpstr>
      <vt:lpstr>Feuil3</vt:lpstr>
      <vt:lpstr>MCO</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ylhomme</dc:creator>
  <cp:lastModifiedBy>elise.michaloux</cp:lastModifiedBy>
  <cp:lastPrinted>2019-06-19T09:38:12Z</cp:lastPrinted>
  <dcterms:created xsi:type="dcterms:W3CDTF">2014-06-16T15:08:44Z</dcterms:created>
  <dcterms:modified xsi:type="dcterms:W3CDTF">2019-10-03T09:11:50Z</dcterms:modified>
</cp:coreProperties>
</file>