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11760" activeTab="1"/>
  </bookViews>
  <sheets>
    <sheet name="Indicateurs-DRCI-2014" sheetId="4" r:id="rId1"/>
    <sheet name="Crédits-DRCI-2014" sheetId="19" r:id="rId2"/>
  </sheets>
  <definedNames>
    <definedName name="_xlnm._FilterDatabase" localSheetId="0" hidden="1">'Indicateurs-DRCI-2014'!$C$1:$C$142</definedName>
    <definedName name="_xlnm.Print_Area" localSheetId="0">'Indicateurs-DRCI-2014'!$A$1:$D$139</definedName>
  </definedNames>
  <calcPr calcId="125725"/>
</workbook>
</file>

<file path=xl/calcChain.xml><?xml version="1.0" encoding="utf-8"?>
<calcChain xmlns="http://schemas.openxmlformats.org/spreadsheetml/2006/main">
  <c r="H140" i="19"/>
  <c r="H44"/>
  <c r="H41"/>
  <c r="H32"/>
  <c r="H30"/>
  <c r="H21"/>
  <c r="H10"/>
  <c r="H2"/>
  <c r="H51"/>
  <c r="H52"/>
  <c r="H54"/>
  <c r="H55"/>
  <c r="H56"/>
  <c r="H57"/>
  <c r="H58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48"/>
  <c r="H49"/>
  <c r="H47"/>
  <c r="H4"/>
  <c r="H5"/>
  <c r="H6"/>
  <c r="H7"/>
  <c r="H8"/>
  <c r="H9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1"/>
  <c r="H33"/>
  <c r="H34"/>
  <c r="H35"/>
  <c r="H36"/>
  <c r="H37"/>
  <c r="H38"/>
  <c r="H39"/>
  <c r="H40"/>
  <c r="H42"/>
  <c r="H43"/>
  <c r="H45"/>
  <c r="H3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46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2"/>
  <c r="G140" s="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2"/>
  <c r="E140"/>
  <c r="N140" i="4" l="1"/>
  <c r="Q105" s="1"/>
  <c r="L140"/>
  <c r="O105" s="1"/>
  <c r="F140"/>
  <c r="G140"/>
  <c r="J105" s="1"/>
  <c r="E140"/>
  <c r="M73"/>
  <c r="M43"/>
  <c r="M3"/>
  <c r="M72"/>
  <c r="M80"/>
  <c r="M16"/>
  <c r="H130" l="1"/>
  <c r="H105"/>
  <c r="I130"/>
  <c r="I105"/>
  <c r="M140"/>
  <c r="Q109"/>
  <c r="Q130"/>
  <c r="J123"/>
  <c r="J130"/>
  <c r="O112"/>
  <c r="O130"/>
  <c r="H109"/>
  <c r="H111"/>
  <c r="H112"/>
  <c r="H114"/>
  <c r="H116"/>
  <c r="H94"/>
  <c r="H16"/>
  <c r="H6"/>
  <c r="H26"/>
  <c r="H69"/>
  <c r="H81"/>
  <c r="H8"/>
  <c r="H10"/>
  <c r="H71"/>
  <c r="H21"/>
  <c r="H23"/>
  <c r="H27"/>
  <c r="H125"/>
  <c r="H127"/>
  <c r="H28"/>
  <c r="H99"/>
  <c r="H29"/>
  <c r="H74"/>
  <c r="H76"/>
  <c r="H25"/>
  <c r="H79"/>
  <c r="H83"/>
  <c r="H85"/>
  <c r="H87"/>
  <c r="H89"/>
  <c r="H92"/>
  <c r="H14"/>
  <c r="H12"/>
  <c r="H2"/>
  <c r="H4"/>
  <c r="H129"/>
  <c r="H132"/>
  <c r="H18"/>
  <c r="H101"/>
  <c r="H33"/>
  <c r="H35"/>
  <c r="H37"/>
  <c r="H39"/>
  <c r="H41"/>
  <c r="H43"/>
  <c r="H96"/>
  <c r="H45"/>
  <c r="H47"/>
  <c r="H49"/>
  <c r="I110"/>
  <c r="I123"/>
  <c r="I113"/>
  <c r="I115"/>
  <c r="I117"/>
  <c r="I95"/>
  <c r="I17"/>
  <c r="I31"/>
  <c r="I20"/>
  <c r="I80"/>
  <c r="I7"/>
  <c r="I9"/>
  <c r="I70"/>
  <c r="I72"/>
  <c r="I22"/>
  <c r="I24"/>
  <c r="I124"/>
  <c r="I126"/>
  <c r="I98"/>
  <c r="I11"/>
  <c r="I100"/>
  <c r="I30"/>
  <c r="I75"/>
  <c r="I77"/>
  <c r="I78"/>
  <c r="I82"/>
  <c r="I84"/>
  <c r="I86"/>
  <c r="I88"/>
  <c r="I90"/>
  <c r="I91"/>
  <c r="I93"/>
  <c r="I15"/>
  <c r="I13"/>
  <c r="I3"/>
  <c r="I5"/>
  <c r="I128"/>
  <c r="I131"/>
  <c r="I133"/>
  <c r="I19"/>
  <c r="I134"/>
  <c r="I34"/>
  <c r="I36"/>
  <c r="I38"/>
  <c r="I40"/>
  <c r="I42"/>
  <c r="I44"/>
  <c r="I97"/>
  <c r="I46"/>
  <c r="I48"/>
  <c r="I50"/>
  <c r="I52"/>
  <c r="I104"/>
  <c r="I119"/>
  <c r="I121"/>
  <c r="I102"/>
  <c r="I107"/>
  <c r="I32"/>
  <c r="I54"/>
  <c r="I56"/>
  <c r="I58"/>
  <c r="I60"/>
  <c r="I62"/>
  <c r="I64"/>
  <c r="I66"/>
  <c r="I68"/>
  <c r="I138"/>
  <c r="I137"/>
  <c r="H137"/>
  <c r="H138"/>
  <c r="H68"/>
  <c r="H66"/>
  <c r="H64"/>
  <c r="H62"/>
  <c r="H60"/>
  <c r="H58"/>
  <c r="H56"/>
  <c r="H54"/>
  <c r="H32"/>
  <c r="H107"/>
  <c r="H102"/>
  <c r="H121"/>
  <c r="H119"/>
  <c r="H104"/>
  <c r="H52"/>
  <c r="H50"/>
  <c r="H46"/>
  <c r="H44"/>
  <c r="H40"/>
  <c r="H36"/>
  <c r="H134"/>
  <c r="H133"/>
  <c r="H128"/>
  <c r="H3"/>
  <c r="H15"/>
  <c r="H91"/>
  <c r="H88"/>
  <c r="H84"/>
  <c r="H78"/>
  <c r="H75"/>
  <c r="H100"/>
  <c r="H98"/>
  <c r="H124"/>
  <c r="H22"/>
  <c r="H70"/>
  <c r="H7"/>
  <c r="H20"/>
  <c r="H17"/>
  <c r="H117"/>
  <c r="H113"/>
  <c r="H110"/>
  <c r="I136"/>
  <c r="I67"/>
  <c r="I63"/>
  <c r="I59"/>
  <c r="I55"/>
  <c r="I73"/>
  <c r="I122"/>
  <c r="I118"/>
  <c r="I51"/>
  <c r="I47"/>
  <c r="I96"/>
  <c r="I41"/>
  <c r="I37"/>
  <c r="I33"/>
  <c r="I18"/>
  <c r="I129"/>
  <c r="I4"/>
  <c r="I12"/>
  <c r="I92"/>
  <c r="I89"/>
  <c r="I85"/>
  <c r="I79"/>
  <c r="I76"/>
  <c r="I29"/>
  <c r="I28"/>
  <c r="I125"/>
  <c r="I23"/>
  <c r="I71"/>
  <c r="I8"/>
  <c r="I69"/>
  <c r="I6"/>
  <c r="I94"/>
  <c r="I114"/>
  <c r="I111"/>
  <c r="J137"/>
  <c r="J68"/>
  <c r="J64"/>
  <c r="J60"/>
  <c r="J56"/>
  <c r="J32"/>
  <c r="J102"/>
  <c r="J119"/>
  <c r="J52"/>
  <c r="J48"/>
  <c r="J97"/>
  <c r="J42"/>
  <c r="J38"/>
  <c r="J34"/>
  <c r="J19"/>
  <c r="J131"/>
  <c r="J5"/>
  <c r="J13"/>
  <c r="J93"/>
  <c r="J90"/>
  <c r="J86"/>
  <c r="J82"/>
  <c r="J77"/>
  <c r="J30"/>
  <c r="J11"/>
  <c r="J126"/>
  <c r="J24"/>
  <c r="J72"/>
  <c r="J9"/>
  <c r="J80"/>
  <c r="J31"/>
  <c r="J95"/>
  <c r="J115"/>
  <c r="J109"/>
  <c r="J111"/>
  <c r="J112"/>
  <c r="J114"/>
  <c r="J116"/>
  <c r="J94"/>
  <c r="J16"/>
  <c r="J6"/>
  <c r="J26"/>
  <c r="J69"/>
  <c r="J81"/>
  <c r="J8"/>
  <c r="J10"/>
  <c r="J71"/>
  <c r="J21"/>
  <c r="J23"/>
  <c r="J27"/>
  <c r="J125"/>
  <c r="J127"/>
  <c r="J28"/>
  <c r="J99"/>
  <c r="J29"/>
  <c r="J74"/>
  <c r="J76"/>
  <c r="J25"/>
  <c r="J79"/>
  <c r="J83"/>
  <c r="J85"/>
  <c r="J87"/>
  <c r="J89"/>
  <c r="J92"/>
  <c r="J14"/>
  <c r="J12"/>
  <c r="J2"/>
  <c r="J4"/>
  <c r="J129"/>
  <c r="J132"/>
  <c r="J18"/>
  <c r="J101"/>
  <c r="J33"/>
  <c r="J35"/>
  <c r="J37"/>
  <c r="J39"/>
  <c r="J41"/>
  <c r="J43"/>
  <c r="J96"/>
  <c r="J45"/>
  <c r="J47"/>
  <c r="J49"/>
  <c r="J51"/>
  <c r="J103"/>
  <c r="J118"/>
  <c r="J120"/>
  <c r="J122"/>
  <c r="J106"/>
  <c r="J73"/>
  <c r="J53"/>
  <c r="J55"/>
  <c r="J57"/>
  <c r="J59"/>
  <c r="J61"/>
  <c r="J63"/>
  <c r="J65"/>
  <c r="J67"/>
  <c r="J135"/>
  <c r="J136"/>
  <c r="J139"/>
  <c r="H139"/>
  <c r="H136"/>
  <c r="H135"/>
  <c r="H67"/>
  <c r="H65"/>
  <c r="H63"/>
  <c r="H61"/>
  <c r="H59"/>
  <c r="H57"/>
  <c r="H55"/>
  <c r="H53"/>
  <c r="H73"/>
  <c r="H106"/>
  <c r="H122"/>
  <c r="H120"/>
  <c r="H118"/>
  <c r="H103"/>
  <c r="H51"/>
  <c r="H48"/>
  <c r="H97"/>
  <c r="H42"/>
  <c r="H38"/>
  <c r="H34"/>
  <c r="H19"/>
  <c r="H131"/>
  <c r="H5"/>
  <c r="H13"/>
  <c r="H93"/>
  <c r="H90"/>
  <c r="H86"/>
  <c r="H82"/>
  <c r="H77"/>
  <c r="H30"/>
  <c r="H11"/>
  <c r="H126"/>
  <c r="H24"/>
  <c r="H72"/>
  <c r="H9"/>
  <c r="H80"/>
  <c r="H31"/>
  <c r="H95"/>
  <c r="H115"/>
  <c r="H123"/>
  <c r="K123" s="1"/>
  <c r="I139"/>
  <c r="I135"/>
  <c r="I65"/>
  <c r="I61"/>
  <c r="I57"/>
  <c r="I53"/>
  <c r="I106"/>
  <c r="I120"/>
  <c r="I103"/>
  <c r="I49"/>
  <c r="I45"/>
  <c r="I43"/>
  <c r="I39"/>
  <c r="I35"/>
  <c r="I101"/>
  <c r="I132"/>
  <c r="I2"/>
  <c r="I14"/>
  <c r="I87"/>
  <c r="I83"/>
  <c r="I25"/>
  <c r="I74"/>
  <c r="I99"/>
  <c r="I127"/>
  <c r="I27"/>
  <c r="I21"/>
  <c r="I10"/>
  <c r="I81"/>
  <c r="I26"/>
  <c r="I16"/>
  <c r="I116"/>
  <c r="I112"/>
  <c r="I109"/>
  <c r="J138"/>
  <c r="J66"/>
  <c r="J62"/>
  <c r="J58"/>
  <c r="J54"/>
  <c r="J107"/>
  <c r="J121"/>
  <c r="J104"/>
  <c r="J50"/>
  <c r="J46"/>
  <c r="J44"/>
  <c r="J40"/>
  <c r="J36"/>
  <c r="J134"/>
  <c r="J133"/>
  <c r="J128"/>
  <c r="J3"/>
  <c r="J15"/>
  <c r="J91"/>
  <c r="J88"/>
  <c r="J84"/>
  <c r="J78"/>
  <c r="J75"/>
  <c r="J100"/>
  <c r="J98"/>
  <c r="J124"/>
  <c r="J22"/>
  <c r="J70"/>
  <c r="J7"/>
  <c r="J20"/>
  <c r="J17"/>
  <c r="J117"/>
  <c r="J113"/>
  <c r="J110"/>
  <c r="O139"/>
  <c r="O57"/>
  <c r="O103"/>
  <c r="O39"/>
  <c r="O87"/>
  <c r="O99"/>
  <c r="O10"/>
  <c r="O116"/>
  <c r="P67"/>
  <c r="O65"/>
  <c r="O106"/>
  <c r="O45"/>
  <c r="O101"/>
  <c r="O14"/>
  <c r="O25"/>
  <c r="O27"/>
  <c r="O26"/>
  <c r="O109"/>
  <c r="J108"/>
  <c r="O135"/>
  <c r="O61"/>
  <c r="O53"/>
  <c r="O120"/>
  <c r="O49"/>
  <c r="O43"/>
  <c r="O35"/>
  <c r="O132"/>
  <c r="O2"/>
  <c r="O83"/>
  <c r="O74"/>
  <c r="O127"/>
  <c r="O21"/>
  <c r="O81"/>
  <c r="O16"/>
  <c r="P136"/>
  <c r="O110"/>
  <c r="O123"/>
  <c r="O113"/>
  <c r="O115"/>
  <c r="O117"/>
  <c r="O95"/>
  <c r="O17"/>
  <c r="O31"/>
  <c r="O20"/>
  <c r="O80"/>
  <c r="O7"/>
  <c r="O9"/>
  <c r="O70"/>
  <c r="O72"/>
  <c r="O22"/>
  <c r="O24"/>
  <c r="O124"/>
  <c r="O126"/>
  <c r="O98"/>
  <c r="O11"/>
  <c r="O100"/>
  <c r="O30"/>
  <c r="O75"/>
  <c r="O77"/>
  <c r="O78"/>
  <c r="O82"/>
  <c r="O84"/>
  <c r="O86"/>
  <c r="O88"/>
  <c r="O90"/>
  <c r="O91"/>
  <c r="O93"/>
  <c r="O15"/>
  <c r="O13"/>
  <c r="O3"/>
  <c r="O5"/>
  <c r="O128"/>
  <c r="O131"/>
  <c r="O133"/>
  <c r="O19"/>
  <c r="O134"/>
  <c r="O34"/>
  <c r="O36"/>
  <c r="O38"/>
  <c r="O40"/>
  <c r="O42"/>
  <c r="O44"/>
  <c r="O97"/>
  <c r="O46"/>
  <c r="O48"/>
  <c r="O50"/>
  <c r="O52"/>
  <c r="O104"/>
  <c r="O119"/>
  <c r="O121"/>
  <c r="O102"/>
  <c r="O107"/>
  <c r="O32"/>
  <c r="O54"/>
  <c r="O56"/>
  <c r="O58"/>
  <c r="O60"/>
  <c r="O62"/>
  <c r="O64"/>
  <c r="O66"/>
  <c r="O68"/>
  <c r="O138"/>
  <c r="O137"/>
  <c r="O108"/>
  <c r="P109"/>
  <c r="P116"/>
  <c r="P26"/>
  <c r="P10"/>
  <c r="P27"/>
  <c r="P99"/>
  <c r="P25"/>
  <c r="P87"/>
  <c r="P12"/>
  <c r="P132"/>
  <c r="P35"/>
  <c r="P43"/>
  <c r="P49"/>
  <c r="P120"/>
  <c r="P113"/>
  <c r="P115"/>
  <c r="P17"/>
  <c r="P31"/>
  <c r="P7"/>
  <c r="P9"/>
  <c r="P22"/>
  <c r="P24"/>
  <c r="P98"/>
  <c r="P11"/>
  <c r="P75"/>
  <c r="P77"/>
  <c r="P84"/>
  <c r="P86"/>
  <c r="P91"/>
  <c r="P93"/>
  <c r="P3"/>
  <c r="P5"/>
  <c r="P133"/>
  <c r="P19"/>
  <c r="P36"/>
  <c r="P38"/>
  <c r="P44"/>
  <c r="P97"/>
  <c r="P50"/>
  <c r="P52"/>
  <c r="P121"/>
  <c r="P102"/>
  <c r="P54"/>
  <c r="P56"/>
  <c r="P62"/>
  <c r="P64"/>
  <c r="P138"/>
  <c r="P137"/>
  <c r="H108"/>
  <c r="O136"/>
  <c r="O67"/>
  <c r="O63"/>
  <c r="O59"/>
  <c r="O55"/>
  <c r="O73"/>
  <c r="O122"/>
  <c r="O118"/>
  <c r="O51"/>
  <c r="O47"/>
  <c r="O96"/>
  <c r="O41"/>
  <c r="O37"/>
  <c r="O33"/>
  <c r="O18"/>
  <c r="O129"/>
  <c r="O4"/>
  <c r="O12"/>
  <c r="O92"/>
  <c r="O89"/>
  <c r="O85"/>
  <c r="O79"/>
  <c r="O76"/>
  <c r="O29"/>
  <c r="O28"/>
  <c r="O125"/>
  <c r="O23"/>
  <c r="O71"/>
  <c r="O8"/>
  <c r="O69"/>
  <c r="O6"/>
  <c r="O94"/>
  <c r="O114"/>
  <c r="O111"/>
  <c r="P65"/>
  <c r="P61"/>
  <c r="P106"/>
  <c r="I108"/>
  <c r="Q108"/>
  <c r="Q137"/>
  <c r="Q138"/>
  <c r="Q68"/>
  <c r="Q66"/>
  <c r="Q64"/>
  <c r="Q62"/>
  <c r="Q60"/>
  <c r="Q58"/>
  <c r="Q56"/>
  <c r="Q54"/>
  <c r="Q32"/>
  <c r="Q107"/>
  <c r="Q102"/>
  <c r="Q121"/>
  <c r="Q119"/>
  <c r="Q104"/>
  <c r="Q52"/>
  <c r="Q50"/>
  <c r="Q48"/>
  <c r="Q46"/>
  <c r="Q97"/>
  <c r="Q44"/>
  <c r="Q42"/>
  <c r="Q40"/>
  <c r="Q38"/>
  <c r="Q36"/>
  <c r="Q34"/>
  <c r="Q134"/>
  <c r="Q19"/>
  <c r="Q133"/>
  <c r="Q131"/>
  <c r="Q128"/>
  <c r="Q5"/>
  <c r="Q3"/>
  <c r="Q13"/>
  <c r="Q15"/>
  <c r="Q93"/>
  <c r="Q91"/>
  <c r="Q90"/>
  <c r="Q88"/>
  <c r="Q86"/>
  <c r="Q84"/>
  <c r="Q82"/>
  <c r="Q78"/>
  <c r="Q77"/>
  <c r="Q75"/>
  <c r="Q30"/>
  <c r="Q100"/>
  <c r="Q11"/>
  <c r="Q98"/>
  <c r="Q126"/>
  <c r="Q124"/>
  <c r="Q24"/>
  <c r="Q22"/>
  <c r="Q72"/>
  <c r="Q70"/>
  <c r="Q9"/>
  <c r="Q7"/>
  <c r="Q80"/>
  <c r="Q20"/>
  <c r="Q31"/>
  <c r="Q17"/>
  <c r="Q95"/>
  <c r="Q117"/>
  <c r="Q115"/>
  <c r="Q113"/>
  <c r="Q123"/>
  <c r="Q110"/>
  <c r="Q139"/>
  <c r="Q136"/>
  <c r="Q135"/>
  <c r="Q67"/>
  <c r="Q65"/>
  <c r="Q63"/>
  <c r="Q61"/>
  <c r="Q59"/>
  <c r="Q57"/>
  <c r="Q55"/>
  <c r="Q53"/>
  <c r="Q73"/>
  <c r="Q106"/>
  <c r="Q122"/>
  <c r="Q120"/>
  <c r="Q118"/>
  <c r="Q103"/>
  <c r="Q51"/>
  <c r="Q49"/>
  <c r="Q47"/>
  <c r="Q45"/>
  <c r="Q96"/>
  <c r="Q43"/>
  <c r="Q41"/>
  <c r="Q39"/>
  <c r="Q37"/>
  <c r="Q35"/>
  <c r="Q33"/>
  <c r="Q101"/>
  <c r="Q18"/>
  <c r="Q132"/>
  <c r="Q129"/>
  <c r="Q4"/>
  <c r="Q2"/>
  <c r="Q12"/>
  <c r="Q14"/>
  <c r="Q92"/>
  <c r="Q89"/>
  <c r="Q87"/>
  <c r="Q85"/>
  <c r="Q83"/>
  <c r="Q79"/>
  <c r="Q25"/>
  <c r="Q76"/>
  <c r="Q74"/>
  <c r="Q29"/>
  <c r="Q99"/>
  <c r="Q28"/>
  <c r="Q127"/>
  <c r="Q125"/>
  <c r="Q27"/>
  <c r="Q23"/>
  <c r="Q21"/>
  <c r="Q71"/>
  <c r="Q10"/>
  <c r="Q8"/>
  <c r="Q81"/>
  <c r="Q69"/>
  <c r="Q26"/>
  <c r="Q6"/>
  <c r="Q16"/>
  <c r="Q94"/>
  <c r="Q116"/>
  <c r="Q114"/>
  <c r="Q112"/>
  <c r="Q111"/>
  <c r="P105" l="1"/>
  <c r="R105" s="1"/>
  <c r="P73"/>
  <c r="R73" s="1"/>
  <c r="P63"/>
  <c r="R63" s="1"/>
  <c r="P111"/>
  <c r="P94"/>
  <c r="R94" s="1"/>
  <c r="P69"/>
  <c r="R69" s="1"/>
  <c r="P71"/>
  <c r="R71" s="1"/>
  <c r="P125"/>
  <c r="R125" s="1"/>
  <c r="P29"/>
  <c r="R29" s="1"/>
  <c r="P79"/>
  <c r="P89"/>
  <c r="R89" s="1"/>
  <c r="P2"/>
  <c r="R2" s="1"/>
  <c r="P18"/>
  <c r="R18" s="1"/>
  <c r="P37"/>
  <c r="R37" s="1"/>
  <c r="P96"/>
  <c r="R96" s="1"/>
  <c r="P51"/>
  <c r="R51" s="1"/>
  <c r="P110"/>
  <c r="R110" s="1"/>
  <c r="P117"/>
  <c r="R117" s="1"/>
  <c r="P20"/>
  <c r="P70"/>
  <c r="P124"/>
  <c r="R124" s="1"/>
  <c r="P100"/>
  <c r="R100" s="1"/>
  <c r="P78"/>
  <c r="P88"/>
  <c r="P15"/>
  <c r="R15" s="1"/>
  <c r="P128"/>
  <c r="R128" s="1"/>
  <c r="P134"/>
  <c r="P40"/>
  <c r="P46"/>
  <c r="R46" s="1"/>
  <c r="P104"/>
  <c r="P107"/>
  <c r="P58"/>
  <c r="P66"/>
  <c r="R66" s="1"/>
  <c r="P108"/>
  <c r="R108" s="1"/>
  <c r="P139"/>
  <c r="P57"/>
  <c r="R57" s="1"/>
  <c r="P55"/>
  <c r="P112"/>
  <c r="R112" s="1"/>
  <c r="P16"/>
  <c r="R16" s="1"/>
  <c r="P81"/>
  <c r="R81" s="1"/>
  <c r="P21"/>
  <c r="R21" s="1"/>
  <c r="P127"/>
  <c r="R127" s="1"/>
  <c r="P74"/>
  <c r="R74" s="1"/>
  <c r="P83"/>
  <c r="R83" s="1"/>
  <c r="P92"/>
  <c r="R92" s="1"/>
  <c r="P4"/>
  <c r="P101"/>
  <c r="R101" s="1"/>
  <c r="P39"/>
  <c r="R39" s="1"/>
  <c r="P45"/>
  <c r="R45" s="1"/>
  <c r="P103"/>
  <c r="R103" s="1"/>
  <c r="P123"/>
  <c r="R123" s="1"/>
  <c r="P95"/>
  <c r="P80"/>
  <c r="R80" s="1"/>
  <c r="P72"/>
  <c r="R72" s="1"/>
  <c r="P126"/>
  <c r="R126" s="1"/>
  <c r="P30"/>
  <c r="P82"/>
  <c r="R82" s="1"/>
  <c r="P90"/>
  <c r="R90" s="1"/>
  <c r="P13"/>
  <c r="R13" s="1"/>
  <c r="P131"/>
  <c r="P34"/>
  <c r="R34" s="1"/>
  <c r="P42"/>
  <c r="R42" s="1"/>
  <c r="P48"/>
  <c r="R48" s="1"/>
  <c r="P119"/>
  <c r="P32"/>
  <c r="R32" s="1"/>
  <c r="P60"/>
  <c r="R60" s="1"/>
  <c r="P68"/>
  <c r="R68" s="1"/>
  <c r="P135"/>
  <c r="R135" s="1"/>
  <c r="P53"/>
  <c r="R53" s="1"/>
  <c r="P130"/>
  <c r="R130" s="1"/>
  <c r="P59"/>
  <c r="R59" s="1"/>
  <c r="P114"/>
  <c r="R114" s="1"/>
  <c r="P6"/>
  <c r="R6" s="1"/>
  <c r="P8"/>
  <c r="R8" s="1"/>
  <c r="P23"/>
  <c r="R23" s="1"/>
  <c r="P28"/>
  <c r="R28" s="1"/>
  <c r="P76"/>
  <c r="R76" s="1"/>
  <c r="P85"/>
  <c r="R85" s="1"/>
  <c r="P14"/>
  <c r="R14" s="1"/>
  <c r="P129"/>
  <c r="R129" s="1"/>
  <c r="P33"/>
  <c r="P41"/>
  <c r="R41" s="1"/>
  <c r="P47"/>
  <c r="P118"/>
  <c r="K130"/>
  <c r="P122"/>
  <c r="R122" s="1"/>
  <c r="K105"/>
  <c r="K31"/>
  <c r="K24"/>
  <c r="K77"/>
  <c r="K93"/>
  <c r="K19"/>
  <c r="K97"/>
  <c r="K118"/>
  <c r="K73"/>
  <c r="K59"/>
  <c r="K67"/>
  <c r="K115"/>
  <c r="K9"/>
  <c r="K11"/>
  <c r="K86"/>
  <c r="K5"/>
  <c r="K38"/>
  <c r="K51"/>
  <c r="K122"/>
  <c r="K55"/>
  <c r="K63"/>
  <c r="K136"/>
  <c r="K52"/>
  <c r="K102"/>
  <c r="K56"/>
  <c r="K64"/>
  <c r="K137"/>
  <c r="K96"/>
  <c r="K37"/>
  <c r="K18"/>
  <c r="K4"/>
  <c r="K92"/>
  <c r="K85"/>
  <c r="K76"/>
  <c r="K28"/>
  <c r="K23"/>
  <c r="K8"/>
  <c r="R65"/>
  <c r="R109"/>
  <c r="K6"/>
  <c r="K114"/>
  <c r="Q140"/>
  <c r="R116"/>
  <c r="R26"/>
  <c r="R10"/>
  <c r="R27"/>
  <c r="R99"/>
  <c r="R25"/>
  <c r="R87"/>
  <c r="R132"/>
  <c r="R35"/>
  <c r="R43"/>
  <c r="R49"/>
  <c r="R120"/>
  <c r="R106"/>
  <c r="R61"/>
  <c r="K95"/>
  <c r="K80"/>
  <c r="K72"/>
  <c r="K126"/>
  <c r="K30"/>
  <c r="K82"/>
  <c r="K90"/>
  <c r="K13"/>
  <c r="K131"/>
  <c r="K34"/>
  <c r="K42"/>
  <c r="K48"/>
  <c r="K103"/>
  <c r="K120"/>
  <c r="K106"/>
  <c r="K53"/>
  <c r="K57"/>
  <c r="K61"/>
  <c r="K65"/>
  <c r="K135"/>
  <c r="K139"/>
  <c r="K113"/>
  <c r="K17"/>
  <c r="K7"/>
  <c r="K22"/>
  <c r="K98"/>
  <c r="K75"/>
  <c r="K84"/>
  <c r="K91"/>
  <c r="K3"/>
  <c r="K133"/>
  <c r="K36"/>
  <c r="K44"/>
  <c r="K50"/>
  <c r="K104"/>
  <c r="K121"/>
  <c r="K107"/>
  <c r="K54"/>
  <c r="K58"/>
  <c r="K62"/>
  <c r="K66"/>
  <c r="K138"/>
  <c r="K49"/>
  <c r="K45"/>
  <c r="K43"/>
  <c r="K39"/>
  <c r="K35"/>
  <c r="K101"/>
  <c r="K132"/>
  <c r="K2"/>
  <c r="K14"/>
  <c r="K87"/>
  <c r="K83"/>
  <c r="K25"/>
  <c r="K74"/>
  <c r="K99"/>
  <c r="K127"/>
  <c r="K27"/>
  <c r="K21"/>
  <c r="K10"/>
  <c r="K81"/>
  <c r="K26"/>
  <c r="K16"/>
  <c r="K116"/>
  <c r="K112"/>
  <c r="K109"/>
  <c r="K110"/>
  <c r="K117"/>
  <c r="K20"/>
  <c r="K70"/>
  <c r="K124"/>
  <c r="K100"/>
  <c r="K78"/>
  <c r="K88"/>
  <c r="K15"/>
  <c r="K128"/>
  <c r="K134"/>
  <c r="K40"/>
  <c r="K46"/>
  <c r="K119"/>
  <c r="K32"/>
  <c r="K60"/>
  <c r="K68"/>
  <c r="K47"/>
  <c r="K41"/>
  <c r="K33"/>
  <c r="K129"/>
  <c r="K12"/>
  <c r="K89"/>
  <c r="K79"/>
  <c r="K29"/>
  <c r="K125"/>
  <c r="K71"/>
  <c r="K69"/>
  <c r="K94"/>
  <c r="K111"/>
  <c r="R139"/>
  <c r="K108"/>
  <c r="H140"/>
  <c r="R111"/>
  <c r="I140"/>
  <c r="R4"/>
  <c r="R55"/>
  <c r="R136"/>
  <c r="O140"/>
  <c r="R138"/>
  <c r="R62"/>
  <c r="R58"/>
  <c r="R54"/>
  <c r="R107"/>
  <c r="R121"/>
  <c r="R104"/>
  <c r="R50"/>
  <c r="R44"/>
  <c r="R40"/>
  <c r="R36"/>
  <c r="R134"/>
  <c r="R133"/>
  <c r="R3"/>
  <c r="R91"/>
  <c r="R88"/>
  <c r="R84"/>
  <c r="R78"/>
  <c r="R75"/>
  <c r="R98"/>
  <c r="R22"/>
  <c r="R70"/>
  <c r="R7"/>
  <c r="R20"/>
  <c r="R17"/>
  <c r="R113"/>
  <c r="R79"/>
  <c r="R12"/>
  <c r="R33"/>
  <c r="R47"/>
  <c r="R118"/>
  <c r="R67"/>
  <c r="R137"/>
  <c r="R64"/>
  <c r="R56"/>
  <c r="R102"/>
  <c r="R119"/>
  <c r="R52"/>
  <c r="R97"/>
  <c r="R38"/>
  <c r="R19"/>
  <c r="R131"/>
  <c r="R5"/>
  <c r="R93"/>
  <c r="R86"/>
  <c r="R77"/>
  <c r="R30"/>
  <c r="R11"/>
  <c r="R24"/>
  <c r="R9"/>
  <c r="R31"/>
  <c r="R95"/>
  <c r="R115"/>
  <c r="J140"/>
  <c r="S2" l="1"/>
  <c r="S130"/>
  <c r="S105"/>
  <c r="S16"/>
  <c r="S81"/>
  <c r="S35"/>
  <c r="S109"/>
  <c r="S14"/>
  <c r="S49"/>
  <c r="S108"/>
  <c r="S74"/>
  <c r="S112"/>
  <c r="S127"/>
  <c r="S83"/>
  <c r="S132"/>
  <c r="S43"/>
  <c r="S59"/>
  <c r="P140"/>
  <c r="S21"/>
  <c r="S26"/>
  <c r="S27"/>
  <c r="S25"/>
  <c r="S53"/>
  <c r="S113"/>
  <c r="S96"/>
  <c r="S92"/>
  <c r="S57"/>
  <c r="S101"/>
  <c r="S45"/>
  <c r="S48"/>
  <c r="S137"/>
  <c r="S19"/>
  <c r="S76"/>
  <c r="S10"/>
  <c r="S139"/>
  <c r="S116"/>
  <c r="S99"/>
  <c r="S87"/>
  <c r="S39"/>
  <c r="S61"/>
  <c r="S120"/>
  <c r="S111"/>
  <c r="S65"/>
  <c r="S106"/>
  <c r="S103"/>
  <c r="S129"/>
  <c r="S93"/>
  <c r="S12"/>
  <c r="S28"/>
  <c r="S89"/>
  <c r="S17"/>
  <c r="S75"/>
  <c r="S44"/>
  <c r="S31"/>
  <c r="S125"/>
  <c r="S117"/>
  <c r="S15"/>
  <c r="S104"/>
  <c r="S58"/>
  <c r="S24"/>
  <c r="S18"/>
  <c r="S52"/>
  <c r="S56"/>
  <c r="S79"/>
  <c r="S110"/>
  <c r="S98"/>
  <c r="S36"/>
  <c r="K140"/>
  <c r="S115"/>
  <c r="S9"/>
  <c r="S86"/>
  <c r="S5"/>
  <c r="S97"/>
  <c r="S102"/>
  <c r="S64"/>
  <c r="S73"/>
  <c r="S128"/>
  <c r="S107"/>
  <c r="S66"/>
  <c r="S67"/>
  <c r="S85"/>
  <c r="S23"/>
  <c r="S6"/>
  <c r="S29"/>
  <c r="S4"/>
  <c r="S8"/>
  <c r="S135"/>
  <c r="R140"/>
  <c r="S63"/>
  <c r="S47"/>
  <c r="S33"/>
  <c r="S40"/>
  <c r="S100"/>
  <c r="S37"/>
  <c r="S114"/>
  <c r="S68"/>
  <c r="S32"/>
  <c r="S34"/>
  <c r="S82"/>
  <c r="S126"/>
  <c r="S123"/>
  <c r="S51"/>
  <c r="S60"/>
  <c r="S119"/>
  <c r="S38"/>
  <c r="S131"/>
  <c r="S90"/>
  <c r="S77"/>
  <c r="S11"/>
  <c r="S72"/>
  <c r="S95"/>
  <c r="S136"/>
  <c r="S118"/>
  <c r="S41"/>
  <c r="S69"/>
  <c r="S62"/>
  <c r="S121"/>
  <c r="S46"/>
  <c r="S134"/>
  <c r="S3"/>
  <c r="S88"/>
  <c r="S78"/>
  <c r="S124"/>
  <c r="S70"/>
  <c r="S20"/>
  <c r="S122"/>
  <c r="S42"/>
  <c r="S13"/>
  <c r="S30"/>
  <c r="S80"/>
  <c r="S71"/>
  <c r="S94"/>
  <c r="S138"/>
  <c r="S54"/>
  <c r="S50"/>
  <c r="S133"/>
  <c r="S91"/>
  <c r="S84"/>
  <c r="S22"/>
  <c r="S7"/>
  <c r="S55"/>
  <c r="S140" l="1"/>
</calcChain>
</file>

<file path=xl/sharedStrings.xml><?xml version="1.0" encoding="utf-8"?>
<sst xmlns="http://schemas.openxmlformats.org/spreadsheetml/2006/main" count="1132" uniqueCount="331">
  <si>
    <t>670000033</t>
  </si>
  <si>
    <t>CENTRE PAUL STRAUSS</t>
  </si>
  <si>
    <t>Alsace</t>
  </si>
  <si>
    <t>CLCC</t>
  </si>
  <si>
    <t>670780055</t>
  </si>
  <si>
    <t>HOPITAUX UNIVERSITAIRES DE STRASBOURG</t>
  </si>
  <si>
    <t>CHU</t>
  </si>
  <si>
    <t>680000486</t>
  </si>
  <si>
    <t>CENTRE HOSPITALIER  MULHOUSE</t>
  </si>
  <si>
    <t>CH</t>
  </si>
  <si>
    <t>680000973</t>
  </si>
  <si>
    <t>HOPITAUX CIVILS DE COLMAR</t>
  </si>
  <si>
    <t>690000252</t>
  </si>
  <si>
    <t>SA HOPITAL PRIVE JEAN MERMOZ</t>
  </si>
  <si>
    <t>240000117</t>
  </si>
  <si>
    <t>CENTRE HOSPITALIER DE PERIGUEUX</t>
  </si>
  <si>
    <t>Aquitaine</t>
  </si>
  <si>
    <t>330000274</t>
  </si>
  <si>
    <t>SA NOUVELLE POLYC BX-NORD-AQUITAINE</t>
  </si>
  <si>
    <t>330000662</t>
  </si>
  <si>
    <t>INSTITUT BERGONIE</t>
  </si>
  <si>
    <t>330781196</t>
  </si>
  <si>
    <t>CHU HOPITAUX DE BORDEAUX</t>
  </si>
  <si>
    <t>330781287</t>
  </si>
  <si>
    <t>CH Charles PERRENS</t>
  </si>
  <si>
    <t>470000316</t>
  </si>
  <si>
    <t>CENTRE HOSPITALIER    AGEN</t>
  </si>
  <si>
    <t>640780417</t>
  </si>
  <si>
    <t>CENTRE HOSPITALIER DE LA COTE BASQUE</t>
  </si>
  <si>
    <t>640781290</t>
  </si>
  <si>
    <t>CENTRE HOSPITALIER DE PAU</t>
  </si>
  <si>
    <t>630000479</t>
  </si>
  <si>
    <t>CENTRE REGIONAL JEAN PERRIN</t>
  </si>
  <si>
    <t>Auvergne</t>
  </si>
  <si>
    <t>630780989</t>
  </si>
  <si>
    <t>CHU DE CLERMONT-FERRAND</t>
  </si>
  <si>
    <t>210780581</t>
  </si>
  <si>
    <t>CHU DIJON</t>
  </si>
  <si>
    <t>Bourgogne</t>
  </si>
  <si>
    <t>210987731</t>
  </si>
  <si>
    <t>CLCC GEORGES-FRANCOIS LECLERC</t>
  </si>
  <si>
    <t>710000274</t>
  </si>
  <si>
    <t>S.A. CLINIQUE SAINTE MARIE</t>
  </si>
  <si>
    <t>710780263</t>
  </si>
  <si>
    <t>CH LES CHANAUX MACON</t>
  </si>
  <si>
    <t>290000017</t>
  </si>
  <si>
    <t>CHRU DE BREST</t>
  </si>
  <si>
    <t>Bretagne</t>
  </si>
  <si>
    <t>350000022</t>
  </si>
  <si>
    <t>CENTRE HOSPITALIER SAINT-MALO</t>
  </si>
  <si>
    <t>350000733</t>
  </si>
  <si>
    <t>S.A. HOPITAL PRIVE SEVIGNE</t>
  </si>
  <si>
    <t>350002812</t>
  </si>
  <si>
    <t>CTRE E. MARQUIS - RENNES</t>
  </si>
  <si>
    <t>350005179</t>
  </si>
  <si>
    <t>CHU DE RENNES</t>
  </si>
  <si>
    <t>560023210</t>
  </si>
  <si>
    <t>CENTRE HOSPITALIER BRETAGNE ATLANTIQUE</t>
  </si>
  <si>
    <t>280000134</t>
  </si>
  <si>
    <t>CENTRE HOSPITALIER DE CHARTRES</t>
  </si>
  <si>
    <t>Centre</t>
  </si>
  <si>
    <t>370000481</t>
  </si>
  <si>
    <t>CHRU DE TOURS</t>
  </si>
  <si>
    <t>450000088</t>
  </si>
  <si>
    <t>CENTRE HOSPITALIER REGIONAL D'ORLEANS</t>
  </si>
  <si>
    <t>600100721</t>
  </si>
  <si>
    <t>CENTRE HOSPITALIER DE COMPIEGNE</t>
  </si>
  <si>
    <t>510000029</t>
  </si>
  <si>
    <t>ADMINISTRATION GENERALE DU CHR DE REIMS</t>
  </si>
  <si>
    <t>Champagne-Ardenne</t>
  </si>
  <si>
    <t>510000516</t>
  </si>
  <si>
    <t>INSTITUT JEAN GODINOT</t>
  </si>
  <si>
    <t>250000015</t>
  </si>
  <si>
    <t>CHU BESANCON</t>
  </si>
  <si>
    <t>Franche-Comté</t>
  </si>
  <si>
    <t>900000365</t>
  </si>
  <si>
    <t>CH BELFORT - MONTBELIARD</t>
  </si>
  <si>
    <t>750000523</t>
  </si>
  <si>
    <t>GROUPE HOSPITALIER PARIS SAINT-JOSEPH</t>
  </si>
  <si>
    <t>Ile-de-France</t>
  </si>
  <si>
    <t>750000549</t>
  </si>
  <si>
    <t>FONDATION OPHTALMOLOGIQUE ROTHSCHILD</t>
  </si>
  <si>
    <t>750026569</t>
  </si>
  <si>
    <t>SAS HOPITAL PRIVE DES PEUPLIERS</t>
  </si>
  <si>
    <t>750050932</t>
  </si>
  <si>
    <t>GCS UNICANCER</t>
  </si>
  <si>
    <t>GCS</t>
  </si>
  <si>
    <t>750110025</t>
  </si>
  <si>
    <t>CHNO DES QUINZE-VINGT PARIS</t>
  </si>
  <si>
    <t>750140014</t>
  </si>
  <si>
    <t>CENTRE HOSPITALIER SAINTE-ANNE</t>
  </si>
  <si>
    <t>750150104</t>
  </si>
  <si>
    <t>INSTITUT MUTUALISTE MONTSOURIS</t>
  </si>
  <si>
    <t>750150146</t>
  </si>
  <si>
    <t>HOPITAL LEOPOLD BELLAN</t>
  </si>
  <si>
    <t>750150260</t>
  </si>
  <si>
    <t>GROUPE HOSPITALIER DIACONESSES CROIX SAINT-SIMON</t>
  </si>
  <si>
    <t>750160012</t>
  </si>
  <si>
    <t>INSTITUT CURIE Paris Saint-Cloud</t>
  </si>
  <si>
    <t>750712184</t>
  </si>
  <si>
    <t>ASSISTANCE PUBLIQUE AP-HP</t>
  </si>
  <si>
    <t>750821092</t>
  </si>
  <si>
    <t>SERVICE DE SANTE DES ARMEES</t>
  </si>
  <si>
    <t>SSA</t>
  </si>
  <si>
    <t>770110013</t>
  </si>
  <si>
    <t>C.H. ARBELTIER DE COULOMMIERS</t>
  </si>
  <si>
    <t>770110054</t>
  </si>
  <si>
    <t>CENTRE HOSPITALIER MARC JACQUET  MELUN</t>
  </si>
  <si>
    <t>770170017</t>
  </si>
  <si>
    <t>C.H. DE LAGNY MARNE LA VALLEE</t>
  </si>
  <si>
    <t>770700185</t>
  </si>
  <si>
    <t>CENTRE HOSPITALIER DE MEAUX</t>
  </si>
  <si>
    <t>780000287</t>
  </si>
  <si>
    <t>C.H. FRANCOIS QUESNAY MANTES</t>
  </si>
  <si>
    <t>780001236</t>
  </si>
  <si>
    <t>CH INTERCOMMUNAL DE POISSY ST-GERMAIN</t>
  </si>
  <si>
    <t>780018032</t>
  </si>
  <si>
    <t>SAS CENTRE MEDICO CHIRURGICAL PARLY II</t>
  </si>
  <si>
    <t>780110078</t>
  </si>
  <si>
    <t>CENTRE HOSPITALIER DE VERSAILLES</t>
  </si>
  <si>
    <t>910001221</t>
  </si>
  <si>
    <t>SA L'ANGIO</t>
  </si>
  <si>
    <t>910002773</t>
  </si>
  <si>
    <t>CENTRE HOSPITALIER SUD-FRANCILIEN</t>
  </si>
  <si>
    <t>910003888</t>
  </si>
  <si>
    <t>HOPITAL PRIVE JACQUES CARTIER</t>
  </si>
  <si>
    <t>910017615</t>
  </si>
  <si>
    <t>SAS HOPITAL PRIVE CLAUDE GALIEN</t>
  </si>
  <si>
    <t>910110063</t>
  </si>
  <si>
    <t>CENTRE HOSPITALIER D'ORSAY</t>
  </si>
  <si>
    <t>920000650</t>
  </si>
  <si>
    <t>HOPITAL FOCH</t>
  </si>
  <si>
    <t>920000684</t>
  </si>
  <si>
    <t>CENTRE CHIRURGICAL MARIE LANNELONGUE</t>
  </si>
  <si>
    <t>920001526</t>
  </si>
  <si>
    <t>HOPITAL PRIVE D'ANTONY</t>
  </si>
  <si>
    <t>920110020</t>
  </si>
  <si>
    <t>C.A.S.H. DE NANTERRE</t>
  </si>
  <si>
    <t>930021480</t>
  </si>
  <si>
    <t>GHI LE RAINCY-MONTFERMEIL</t>
  </si>
  <si>
    <t>940000664</t>
  </si>
  <si>
    <t>INSTITUT GUSTAVE ROUSSY</t>
  </si>
  <si>
    <t>940110018</t>
  </si>
  <si>
    <t>CENTRE HOSPITALIER INTERCOMMUNAL DE CRETEIL</t>
  </si>
  <si>
    <t>940110034</t>
  </si>
  <si>
    <t>HOPITAL NATIONAL DE ST MAURICE</t>
  </si>
  <si>
    <t>940140015</t>
  </si>
  <si>
    <t>CENTRE HOSP.FONDATION VALLEE</t>
  </si>
  <si>
    <t>950110015</t>
  </si>
  <si>
    <t>CH  VICTOR  DUPOUY  ARGENTEUIL</t>
  </si>
  <si>
    <t>950110080</t>
  </si>
  <si>
    <t>CENTRE HOSPITALIER RENE DUBOS PONTOISE</t>
  </si>
  <si>
    <t>300780038</t>
  </si>
  <si>
    <t>CHU NIMES</t>
  </si>
  <si>
    <t>Languedoc-Roussillon</t>
  </si>
  <si>
    <t>340000207</t>
  </si>
  <si>
    <t>CRLC PAUL LAMARQUE</t>
  </si>
  <si>
    <t>340780055</t>
  </si>
  <si>
    <t>CENTRE HOSPITALIER BEZIERS</t>
  </si>
  <si>
    <t>340780477</t>
  </si>
  <si>
    <t>CHU MONTPELLIER</t>
  </si>
  <si>
    <t>870000015</t>
  </si>
  <si>
    <t>CHU DE LIMOGES</t>
  </si>
  <si>
    <t>Limousin</t>
  </si>
  <si>
    <t>540000031</t>
  </si>
  <si>
    <t>MATERNITE REGIONALE A PINARD</t>
  </si>
  <si>
    <t>Lorraine</t>
  </si>
  <si>
    <t>540001286</t>
  </si>
  <si>
    <t>CLCC A VAUTRIN</t>
  </si>
  <si>
    <t>540002078</t>
  </si>
  <si>
    <t>CHU DE NANCY</t>
  </si>
  <si>
    <t>540020112</t>
  </si>
  <si>
    <t>SYNDICAT INTERHOSPITALIER SINCAL</t>
  </si>
  <si>
    <t>570005165</t>
  </si>
  <si>
    <t>CHR METZ-THIONVILLE</t>
  </si>
  <si>
    <t>570023630</t>
  </si>
  <si>
    <t>HOPITAUX PRIVES DE METZ</t>
  </si>
  <si>
    <t>310781406</t>
  </si>
  <si>
    <t>CHU DE TOULOUSE</t>
  </si>
  <si>
    <t>Midi-Pyrénées</t>
  </si>
  <si>
    <t>310782347</t>
  </si>
  <si>
    <t>INSTITUT CLAUDIUS REGAUD</t>
  </si>
  <si>
    <t>590000188</t>
  </si>
  <si>
    <t>CLCC OSCAR LAMBRET LILLE</t>
  </si>
  <si>
    <t>Nord-Pas-de-Calais</t>
  </si>
  <si>
    <t>590000204</t>
  </si>
  <si>
    <t>POLYCLINIQUE DE LA LOUVIERE</t>
  </si>
  <si>
    <t>590000741</t>
  </si>
  <si>
    <t>HOPITAL PRIVE DE VILLENEUVE D'ASCQ</t>
  </si>
  <si>
    <t>590780193</t>
  </si>
  <si>
    <t>CHR LILLE</t>
  </si>
  <si>
    <t>590780284</t>
  </si>
  <si>
    <t>Groupe Hospitalier de l'Institut Catholique de Lille</t>
  </si>
  <si>
    <t>590781415</t>
  </si>
  <si>
    <t>CH DUNKERQUE</t>
  </si>
  <si>
    <t>590781902</t>
  </si>
  <si>
    <t>CH TOURCOING</t>
  </si>
  <si>
    <t>590782215</t>
  </si>
  <si>
    <t>CH DE  VALENCIENNES</t>
  </si>
  <si>
    <t>590782421</t>
  </si>
  <si>
    <t>CH ROUBAIX</t>
  </si>
  <si>
    <t>620100057</t>
  </si>
  <si>
    <t>CH ARRAS</t>
  </si>
  <si>
    <t>620100685</t>
  </si>
  <si>
    <t>CH LENS</t>
  </si>
  <si>
    <t>620103440</t>
  </si>
  <si>
    <t>CH BOULOGNE-SUR-MER</t>
  </si>
  <si>
    <t>140000100</t>
  </si>
  <si>
    <t>CHU COTE DE NACRE - CAEN</t>
  </si>
  <si>
    <t>Normandie-Basse</t>
  </si>
  <si>
    <t>140000555</t>
  </si>
  <si>
    <t>CENTRE FRANCOIS BACLESSE - CAEN</t>
  </si>
  <si>
    <t>760000166</t>
  </si>
  <si>
    <t>CLCC HENRI BECQUEREL ROUEN</t>
  </si>
  <si>
    <t>Normandie-Haute</t>
  </si>
  <si>
    <t>760780239</t>
  </si>
  <si>
    <t>CHU ROUEN</t>
  </si>
  <si>
    <t>440000289</t>
  </si>
  <si>
    <t>CHU DE NANTES</t>
  </si>
  <si>
    <t>Pays de la Loire</t>
  </si>
  <si>
    <t>490000031</t>
  </si>
  <si>
    <t>CHU D'ANGERS</t>
  </si>
  <si>
    <t>490017258</t>
  </si>
  <si>
    <t>INSTITUT DE CANCEROLOGIE DE L'OUEST</t>
  </si>
  <si>
    <t>720000025</t>
  </si>
  <si>
    <t>CENTRE HOSPITALIER DU MANS</t>
  </si>
  <si>
    <t>850000019</t>
  </si>
  <si>
    <t>CENTRE HOSPITALIER DE LA ROCHE/YON</t>
  </si>
  <si>
    <t>800000044</t>
  </si>
  <si>
    <t>CHU AMIENS</t>
  </si>
  <si>
    <t>Picardie</t>
  </si>
  <si>
    <t>800000119</t>
  </si>
  <si>
    <t>CHS PHILIPPE PINEL</t>
  </si>
  <si>
    <t>860780048</t>
  </si>
  <si>
    <t>CTRE HOSPITALIER HENRI LABORIT</t>
  </si>
  <si>
    <t>Poitou-Charentes</t>
  </si>
  <si>
    <t>860780980</t>
  </si>
  <si>
    <t>CHU DE POITIERS</t>
  </si>
  <si>
    <t>060000528</t>
  </si>
  <si>
    <t>CENTRE ANTOINE LACASSAGNE</t>
  </si>
  <si>
    <t>Provence-Alpes-Côte d'Azur</t>
  </si>
  <si>
    <t>060780947</t>
  </si>
  <si>
    <t>HOPITAL LENVAL</t>
  </si>
  <si>
    <t>060785011</t>
  </si>
  <si>
    <t>CHU DE NICE</t>
  </si>
  <si>
    <t>060794013</t>
  </si>
  <si>
    <t>CHIRURGIE CARDIAQUE A. TZANCK</t>
  </si>
  <si>
    <t>130001647</t>
  </si>
  <si>
    <t>INSTITUT PAOLI CALMETTES</t>
  </si>
  <si>
    <t>130001928</t>
  </si>
  <si>
    <t>CENTRE GERONTOLOGIQUE DEPARTEMENTAL</t>
  </si>
  <si>
    <t>EBNL</t>
  </si>
  <si>
    <t>130002157</t>
  </si>
  <si>
    <t>HOPITAL AMBROISE PARE</t>
  </si>
  <si>
    <t>130037823</t>
  </si>
  <si>
    <t>SAS HOPITAL PRIVE CLAIRVAL</t>
  </si>
  <si>
    <t>130785652</t>
  </si>
  <si>
    <t>FONDATION HOPITAL SAINT JOSEPH</t>
  </si>
  <si>
    <t>130786049</t>
  </si>
  <si>
    <t>APHM</t>
  </si>
  <si>
    <t>830100525</t>
  </si>
  <si>
    <t>CENTRE HOSPITALIER DE LA DRACENIE</t>
  </si>
  <si>
    <t>830100566</t>
  </si>
  <si>
    <t>CHI DE FREJUS SAINT RAPHAEL</t>
  </si>
  <si>
    <t>830100616</t>
  </si>
  <si>
    <t>CHI TOULON LA SEYNE SUR MER - SAINTE MUSSE</t>
  </si>
  <si>
    <t>840000350</t>
  </si>
  <si>
    <t>CLINIQUE SAINTE CATHERINE</t>
  </si>
  <si>
    <t>840006597</t>
  </si>
  <si>
    <t>CH D'AVIGNON HENRI DUFFAUT</t>
  </si>
  <si>
    <t>070000245</t>
  </si>
  <si>
    <t>SA HOPITAL PRIVE DROME-ARDECHE</t>
  </si>
  <si>
    <t>Rhône-Alpes</t>
  </si>
  <si>
    <t>380012658</t>
  </si>
  <si>
    <t>GROUPE HOSPIT. MUTUALISTE DE GRENOBLE</t>
  </si>
  <si>
    <t>380780080</t>
  </si>
  <si>
    <t>CHU GRENOBLE</t>
  </si>
  <si>
    <t>420010233</t>
  </si>
  <si>
    <t>INSTITUT DE CANCEROLOGIE DE LA LOIRE</t>
  </si>
  <si>
    <t>420784878</t>
  </si>
  <si>
    <t>CHU SAINT-ETIENNE</t>
  </si>
  <si>
    <t>690000880</t>
  </si>
  <si>
    <t>CENTRE LEON BERARD</t>
  </si>
  <si>
    <t>690780101</t>
  </si>
  <si>
    <t>CHS DU VINATIER</t>
  </si>
  <si>
    <t>690781810</t>
  </si>
  <si>
    <t>HOSPICES CIVILS DE LYON</t>
  </si>
  <si>
    <t>690782222</t>
  </si>
  <si>
    <t>CH VILLEFRANCHE-SUR-SAONE</t>
  </si>
  <si>
    <t>690805361</t>
  </si>
  <si>
    <t>CH SAINT-JOSEPH/SAINT-LUC</t>
  </si>
  <si>
    <t>740781133</t>
  </si>
  <si>
    <t>CH DE LA REGION D'ANNECY</t>
  </si>
  <si>
    <t>970100228</t>
  </si>
  <si>
    <t>CHU DE POINTE A PITRE/ ABYMES</t>
  </si>
  <si>
    <t>ZZ-Guadeloupe</t>
  </si>
  <si>
    <t>970300026</t>
  </si>
  <si>
    <t>CENTRE HOSPITALIER DE CAYENNE</t>
  </si>
  <si>
    <t>ZZ-Guyane</t>
  </si>
  <si>
    <t>970302121</t>
  </si>
  <si>
    <t>CENTRE HOSPITALIER DE L'OUEST GUYANAIS</t>
  </si>
  <si>
    <t>970202271</t>
  </si>
  <si>
    <t>CHU DE FORT DE FRANCE</t>
  </si>
  <si>
    <t>ZZ-Martinique</t>
  </si>
  <si>
    <t>970408589</t>
  </si>
  <si>
    <t>CHR LA REUNION</t>
  </si>
  <si>
    <t>ZZ-Réunion</t>
  </si>
  <si>
    <t>TOTAL</t>
  </si>
  <si>
    <t>FINESS</t>
  </si>
  <si>
    <t>Etablissement</t>
  </si>
  <si>
    <t>Région</t>
  </si>
  <si>
    <t>Clinique</t>
  </si>
  <si>
    <t>Cat</t>
  </si>
  <si>
    <t>Données essais promus 2010</t>
  </si>
  <si>
    <t>Données essais promus 2011</t>
  </si>
  <si>
    <t>Données essais promus 2012</t>
  </si>
  <si>
    <t>Score essais promus 2010</t>
  </si>
  <si>
    <t>Score essais promus 2011</t>
  </si>
  <si>
    <t>Score essais promus 2012</t>
  </si>
  <si>
    <t>Indicateur essais promus 2010-2012</t>
  </si>
  <si>
    <t>Données réussite  AAPs 2011</t>
  </si>
  <si>
    <t>Données réussite AAPs 2012</t>
  </si>
  <si>
    <t>Données réussite AAPs 2013</t>
  </si>
  <si>
    <t>Score réussite AAPs 2011</t>
  </si>
  <si>
    <t>Score réussite AAPs 2012</t>
  </si>
  <si>
    <t>Score réussite AAPs 2013</t>
  </si>
  <si>
    <t>Indicateurréussite AAPs 2011-2013</t>
  </si>
  <si>
    <r>
      <t>Répartition des crédits &lt; seuil (300 k</t>
    </r>
    <r>
      <rPr>
        <b/>
        <sz val="10"/>
        <color theme="1"/>
        <rFont val="Calibri"/>
        <family val="2"/>
      </rPr>
      <t>€)</t>
    </r>
  </si>
  <si>
    <r>
      <t>Crédits (€) avant seuil (300 k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>)</t>
    </r>
  </si>
  <si>
    <r>
      <t>Crédits DRCI 2014 (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>)</t>
    </r>
  </si>
  <si>
    <t xml:space="preserve">Indicateur global DRCI 2014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</si>
</sst>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Arial"/>
      <family val="2"/>
    </font>
    <font>
      <b/>
      <sz val="10"/>
      <name val="Calibri"/>
      <family val="2"/>
      <scheme val="minor"/>
    </font>
    <font>
      <b/>
      <sz val="10"/>
      <color rgb="FF002060"/>
      <name val="Arial"/>
      <family val="2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3" fontId="5" fillId="2" borderId="4" xfId="0" applyNumberFormat="1" applyFont="1" applyFill="1" applyBorder="1" applyAlignment="1">
      <alignment horizontal="center" wrapText="1"/>
    </xf>
    <xf numFmtId="3" fontId="5" fillId="2" borderId="0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/>
    <xf numFmtId="3" fontId="6" fillId="0" borderId="0" xfId="0" applyNumberFormat="1" applyFont="1" applyFill="1"/>
    <xf numFmtId="0" fontId="6" fillId="0" borderId="0" xfId="0" applyFont="1"/>
    <xf numFmtId="0" fontId="8" fillId="0" borderId="0" xfId="0" applyFont="1"/>
    <xf numFmtId="3" fontId="6" fillId="0" borderId="0" xfId="0" applyNumberFormat="1" applyFont="1"/>
    <xf numFmtId="3" fontId="5" fillId="0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4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4" fontId="0" fillId="0" borderId="4" xfId="0" applyNumberFormat="1" applyBorder="1"/>
    <xf numFmtId="3" fontId="0" fillId="0" borderId="5" xfId="0" applyNumberFormat="1" applyBorder="1"/>
    <xf numFmtId="4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2" fillId="0" borderId="0" xfId="0" applyNumberFormat="1" applyFont="1"/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right"/>
    </xf>
    <xf numFmtId="4" fontId="13" fillId="0" borderId="1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5" fillId="0" borderId="0" xfId="0" applyFont="1" applyFill="1"/>
    <xf numFmtId="0" fontId="1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A065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opLeftCell="E1" workbookViewId="0">
      <selection activeCell="U24" sqref="U24"/>
    </sheetView>
  </sheetViews>
  <sheetFormatPr baseColWidth="10" defaultRowHeight="15"/>
  <cols>
    <col min="1" max="1" width="10" style="34" bestFit="1" customWidth="1"/>
    <col min="2" max="2" width="54.140625" style="34" customWidth="1"/>
    <col min="3" max="3" width="24.28515625" style="34" bestFit="1" customWidth="1"/>
    <col min="4" max="4" width="7.5703125" style="34" customWidth="1"/>
    <col min="5" max="5" width="9.140625" style="17" customWidth="1"/>
    <col min="6" max="6" width="8.7109375" style="34" customWidth="1"/>
    <col min="7" max="7" width="9" style="34" customWidth="1"/>
    <col min="8" max="8" width="9.28515625" style="34" customWidth="1"/>
    <col min="9" max="9" width="7.5703125" style="34" customWidth="1"/>
    <col min="10" max="10" width="8" style="34" customWidth="1"/>
    <col min="11" max="11" width="10.140625" style="35" customWidth="1"/>
    <col min="12" max="12" width="10" style="36" customWidth="1"/>
    <col min="13" max="13" width="10.140625" style="36" customWidth="1"/>
    <col min="14" max="14" width="10.28515625" style="34" customWidth="1"/>
    <col min="15" max="15" width="8.28515625" style="34" customWidth="1"/>
    <col min="16" max="16" width="8.140625" style="34" customWidth="1"/>
    <col min="17" max="17" width="8.7109375" style="34" customWidth="1"/>
    <col min="18" max="18" width="9.85546875" style="35" customWidth="1"/>
    <col min="19" max="19" width="10.140625" style="60" customWidth="1"/>
    <col min="20" max="16384" width="11.42578125" style="34"/>
  </cols>
  <sheetData>
    <row r="1" spans="1:19" s="9" customFormat="1" ht="51.75">
      <c r="A1" s="3" t="s">
        <v>308</v>
      </c>
      <c r="B1" s="3" t="s">
        <v>309</v>
      </c>
      <c r="C1" s="3" t="s">
        <v>310</v>
      </c>
      <c r="D1" s="3" t="s">
        <v>312</v>
      </c>
      <c r="E1" s="4" t="s">
        <v>313</v>
      </c>
      <c r="F1" s="5" t="s">
        <v>314</v>
      </c>
      <c r="G1" s="5" t="s">
        <v>315</v>
      </c>
      <c r="H1" s="5" t="s">
        <v>316</v>
      </c>
      <c r="I1" s="5" t="s">
        <v>317</v>
      </c>
      <c r="J1" s="5" t="s">
        <v>318</v>
      </c>
      <c r="K1" s="5" t="s">
        <v>319</v>
      </c>
      <c r="L1" s="6" t="s">
        <v>320</v>
      </c>
      <c r="M1" s="7" t="s">
        <v>321</v>
      </c>
      <c r="N1" s="5" t="s">
        <v>322</v>
      </c>
      <c r="O1" s="5" t="s">
        <v>323</v>
      </c>
      <c r="P1" s="5" t="s">
        <v>324</v>
      </c>
      <c r="Q1" s="5" t="s">
        <v>325</v>
      </c>
      <c r="R1" s="8" t="s">
        <v>326</v>
      </c>
      <c r="S1" s="54" t="s">
        <v>330</v>
      </c>
    </row>
    <row r="2" spans="1:19" s="17" customFormat="1">
      <c r="A2" s="10" t="s">
        <v>0</v>
      </c>
      <c r="B2" s="10" t="s">
        <v>1</v>
      </c>
      <c r="C2" s="10" t="s">
        <v>2</v>
      </c>
      <c r="D2" s="11" t="s">
        <v>3</v>
      </c>
      <c r="E2" s="12">
        <v>5</v>
      </c>
      <c r="F2" s="10">
        <v>0</v>
      </c>
      <c r="G2" s="10">
        <v>0</v>
      </c>
      <c r="H2" s="13">
        <f t="shared" ref="H2:H33" si="0">100/($E$140)*E2</f>
        <v>2.6917900403768506E-2</v>
      </c>
      <c r="I2" s="13">
        <f t="shared" ref="I2:I33" si="1">100/($F$140)*F2</f>
        <v>0</v>
      </c>
      <c r="J2" s="13">
        <f t="shared" ref="J2:J33" si="2">100/($G$140)*G2</f>
        <v>0</v>
      </c>
      <c r="K2" s="14">
        <f t="shared" ref="K2:K33" si="3">(H2/3)+(I2/3)+(J2/3)</f>
        <v>8.9726334679228349E-3</v>
      </c>
      <c r="L2" s="15">
        <v>0</v>
      </c>
      <c r="M2" s="15">
        <v>0</v>
      </c>
      <c r="N2" s="10">
        <v>0</v>
      </c>
      <c r="O2" s="13">
        <f t="shared" ref="O2:O33" si="4">100/($L$140)*L2</f>
        <v>0</v>
      </c>
      <c r="P2" s="13">
        <f t="shared" ref="P2:P33" si="5">100/($M$140)*M2</f>
        <v>0</v>
      </c>
      <c r="Q2" s="13">
        <f t="shared" ref="Q2:Q33" si="6">100/($N$140)*N2</f>
        <v>0</v>
      </c>
      <c r="R2" s="16">
        <f t="shared" ref="R2:R33" si="7">(O2/3)+(P2/3)+(Q2/3)</f>
        <v>0</v>
      </c>
      <c r="S2" s="55">
        <f t="shared" ref="S2:S33" si="8">(K2*0.7)+(R2*0.3)</f>
        <v>6.2808434275459842E-3</v>
      </c>
    </row>
    <row r="3" spans="1:19" s="17" customFormat="1">
      <c r="A3" s="10" t="s">
        <v>4</v>
      </c>
      <c r="B3" s="10" t="s">
        <v>5</v>
      </c>
      <c r="C3" s="10" t="s">
        <v>2</v>
      </c>
      <c r="D3" s="11" t="s">
        <v>6</v>
      </c>
      <c r="E3" s="12">
        <v>390</v>
      </c>
      <c r="F3" s="10">
        <v>430</v>
      </c>
      <c r="G3" s="10">
        <v>360</v>
      </c>
      <c r="H3" s="13">
        <f t="shared" si="0"/>
        <v>2.0995962314939436</v>
      </c>
      <c r="I3" s="13">
        <f t="shared" si="1"/>
        <v>2.0767930451581744</v>
      </c>
      <c r="J3" s="13">
        <f t="shared" si="2"/>
        <v>1.8063221274460612</v>
      </c>
      <c r="K3" s="14">
        <f t="shared" si="3"/>
        <v>1.994237134699393</v>
      </c>
      <c r="L3" s="15">
        <v>2704000</v>
      </c>
      <c r="M3" s="15">
        <f>682622-88000</f>
        <v>594622</v>
      </c>
      <c r="N3" s="10">
        <v>2</v>
      </c>
      <c r="O3" s="13">
        <f t="shared" si="4"/>
        <v>2.8288375042924261</v>
      </c>
      <c r="P3" s="13">
        <f t="shared" si="5"/>
        <v>0.68823912871548143</v>
      </c>
      <c r="Q3" s="13">
        <f t="shared" si="6"/>
        <v>0.90909090909090906</v>
      </c>
      <c r="R3" s="16">
        <f t="shared" si="7"/>
        <v>1.4753891806996056</v>
      </c>
      <c r="S3" s="55">
        <f t="shared" si="8"/>
        <v>1.8385827484994568</v>
      </c>
    </row>
    <row r="4" spans="1:19" s="17" customFormat="1">
      <c r="A4" s="10" t="s">
        <v>7</v>
      </c>
      <c r="B4" s="10" t="s">
        <v>8</v>
      </c>
      <c r="C4" s="10" t="s">
        <v>2</v>
      </c>
      <c r="D4" s="11" t="s">
        <v>9</v>
      </c>
      <c r="E4" s="12">
        <v>0</v>
      </c>
      <c r="F4" s="10">
        <v>0</v>
      </c>
      <c r="G4" s="10">
        <v>5</v>
      </c>
      <c r="H4" s="13">
        <f t="shared" si="0"/>
        <v>0</v>
      </c>
      <c r="I4" s="13">
        <f t="shared" si="1"/>
        <v>0</v>
      </c>
      <c r="J4" s="13">
        <f t="shared" si="2"/>
        <v>2.5087807325639738E-2</v>
      </c>
      <c r="K4" s="14">
        <f t="shared" si="3"/>
        <v>8.3626024418799131E-3</v>
      </c>
      <c r="L4" s="15">
        <v>0</v>
      </c>
      <c r="M4" s="15">
        <v>0</v>
      </c>
      <c r="N4" s="10">
        <v>0</v>
      </c>
      <c r="O4" s="13">
        <f t="shared" si="4"/>
        <v>0</v>
      </c>
      <c r="P4" s="13">
        <f t="shared" si="5"/>
        <v>0</v>
      </c>
      <c r="Q4" s="13">
        <f t="shared" si="6"/>
        <v>0</v>
      </c>
      <c r="R4" s="16">
        <f t="shared" si="7"/>
        <v>0</v>
      </c>
      <c r="S4" s="55">
        <f t="shared" si="8"/>
        <v>5.8538217093159388E-3</v>
      </c>
    </row>
    <row r="5" spans="1:19" s="17" customFormat="1">
      <c r="A5" s="10" t="s">
        <v>10</v>
      </c>
      <c r="B5" s="10" t="s">
        <v>11</v>
      </c>
      <c r="C5" s="10" t="s">
        <v>2</v>
      </c>
      <c r="D5" s="11" t="s">
        <v>9</v>
      </c>
      <c r="E5" s="12">
        <v>0</v>
      </c>
      <c r="F5" s="10">
        <v>0</v>
      </c>
      <c r="G5" s="10">
        <v>0</v>
      </c>
      <c r="H5" s="13">
        <f t="shared" si="0"/>
        <v>0</v>
      </c>
      <c r="I5" s="13">
        <f t="shared" si="1"/>
        <v>0</v>
      </c>
      <c r="J5" s="13">
        <f t="shared" si="2"/>
        <v>0</v>
      </c>
      <c r="K5" s="14">
        <f t="shared" si="3"/>
        <v>0</v>
      </c>
      <c r="L5" s="15">
        <v>0</v>
      </c>
      <c r="M5" s="15">
        <v>0</v>
      </c>
      <c r="N5" s="10">
        <v>0</v>
      </c>
      <c r="O5" s="13">
        <f t="shared" si="4"/>
        <v>0</v>
      </c>
      <c r="P5" s="13">
        <f t="shared" si="5"/>
        <v>0</v>
      </c>
      <c r="Q5" s="13">
        <f t="shared" si="6"/>
        <v>0</v>
      </c>
      <c r="R5" s="16">
        <f t="shared" si="7"/>
        <v>0</v>
      </c>
      <c r="S5" s="55">
        <f t="shared" si="8"/>
        <v>0</v>
      </c>
    </row>
    <row r="6" spans="1:19" s="17" customFormat="1">
      <c r="A6" s="10" t="s">
        <v>14</v>
      </c>
      <c r="B6" s="10" t="s">
        <v>15</v>
      </c>
      <c r="C6" s="10" t="s">
        <v>16</v>
      </c>
      <c r="D6" s="11" t="s">
        <v>9</v>
      </c>
      <c r="E6" s="12">
        <v>0</v>
      </c>
      <c r="F6" s="10">
        <v>0</v>
      </c>
      <c r="G6" s="10">
        <v>0</v>
      </c>
      <c r="H6" s="13">
        <f t="shared" si="0"/>
        <v>0</v>
      </c>
      <c r="I6" s="13">
        <f t="shared" si="1"/>
        <v>0</v>
      </c>
      <c r="J6" s="13">
        <f t="shared" si="2"/>
        <v>0</v>
      </c>
      <c r="K6" s="14">
        <f t="shared" si="3"/>
        <v>0</v>
      </c>
      <c r="L6" s="15">
        <v>0</v>
      </c>
      <c r="M6" s="15">
        <v>0</v>
      </c>
      <c r="N6" s="10">
        <v>0</v>
      </c>
      <c r="O6" s="13">
        <f t="shared" si="4"/>
        <v>0</v>
      </c>
      <c r="P6" s="13">
        <f t="shared" si="5"/>
        <v>0</v>
      </c>
      <c r="Q6" s="13">
        <f t="shared" si="6"/>
        <v>0</v>
      </c>
      <c r="R6" s="16">
        <f t="shared" si="7"/>
        <v>0</v>
      </c>
      <c r="S6" s="55">
        <f t="shared" si="8"/>
        <v>0</v>
      </c>
    </row>
    <row r="7" spans="1:19" s="17" customFormat="1">
      <c r="A7" s="10" t="s">
        <v>17</v>
      </c>
      <c r="B7" s="10" t="s">
        <v>18</v>
      </c>
      <c r="C7" s="10" t="s">
        <v>16</v>
      </c>
      <c r="D7" s="11" t="s">
        <v>311</v>
      </c>
      <c r="E7" s="12">
        <v>0</v>
      </c>
      <c r="F7" s="10">
        <v>0</v>
      </c>
      <c r="G7" s="10">
        <v>0</v>
      </c>
      <c r="H7" s="13">
        <f t="shared" si="0"/>
        <v>0</v>
      </c>
      <c r="I7" s="13">
        <f t="shared" si="1"/>
        <v>0</v>
      </c>
      <c r="J7" s="13">
        <f t="shared" si="2"/>
        <v>0</v>
      </c>
      <c r="K7" s="14">
        <f t="shared" si="3"/>
        <v>0</v>
      </c>
      <c r="L7" s="15">
        <v>0</v>
      </c>
      <c r="M7" s="15">
        <v>0</v>
      </c>
      <c r="N7" s="10">
        <v>0</v>
      </c>
      <c r="O7" s="13">
        <f t="shared" si="4"/>
        <v>0</v>
      </c>
      <c r="P7" s="13">
        <f t="shared" si="5"/>
        <v>0</v>
      </c>
      <c r="Q7" s="13">
        <f t="shared" si="6"/>
        <v>0</v>
      </c>
      <c r="R7" s="16">
        <f t="shared" si="7"/>
        <v>0</v>
      </c>
      <c r="S7" s="55">
        <f t="shared" si="8"/>
        <v>0</v>
      </c>
    </row>
    <row r="8" spans="1:19" s="17" customFormat="1">
      <c r="A8" s="10" t="s">
        <v>19</v>
      </c>
      <c r="B8" s="10" t="s">
        <v>20</v>
      </c>
      <c r="C8" s="10" t="s">
        <v>16</v>
      </c>
      <c r="D8" s="11" t="s">
        <v>3</v>
      </c>
      <c r="E8" s="12">
        <v>230</v>
      </c>
      <c r="F8" s="10">
        <v>230</v>
      </c>
      <c r="G8" s="10">
        <v>190</v>
      </c>
      <c r="H8" s="13">
        <f t="shared" si="0"/>
        <v>1.2382234185733514</v>
      </c>
      <c r="I8" s="13">
        <f t="shared" si="1"/>
        <v>1.1108427915962329</v>
      </c>
      <c r="J8" s="13">
        <f t="shared" si="2"/>
        <v>0.95333667837431002</v>
      </c>
      <c r="K8" s="14">
        <f t="shared" si="3"/>
        <v>1.1008009628479647</v>
      </c>
      <c r="L8" s="15">
        <v>170000</v>
      </c>
      <c r="M8" s="15">
        <v>381626</v>
      </c>
      <c r="N8" s="10">
        <v>0</v>
      </c>
      <c r="O8" s="13">
        <f t="shared" si="4"/>
        <v>0.17784851173436111</v>
      </c>
      <c r="P8" s="13">
        <f t="shared" si="5"/>
        <v>0.44170909541721343</v>
      </c>
      <c r="Q8" s="13">
        <f t="shared" si="6"/>
        <v>0</v>
      </c>
      <c r="R8" s="16">
        <f t="shared" si="7"/>
        <v>0.20651920238385818</v>
      </c>
      <c r="S8" s="55">
        <f t="shared" si="8"/>
        <v>0.8325164347087326</v>
      </c>
    </row>
    <row r="9" spans="1:19" s="17" customFormat="1">
      <c r="A9" s="10" t="s">
        <v>21</v>
      </c>
      <c r="B9" s="10" t="s">
        <v>22</v>
      </c>
      <c r="C9" s="10" t="s">
        <v>16</v>
      </c>
      <c r="D9" s="11" t="s">
        <v>6</v>
      </c>
      <c r="E9" s="12">
        <v>560</v>
      </c>
      <c r="F9" s="10">
        <v>700</v>
      </c>
      <c r="G9" s="10">
        <v>640</v>
      </c>
      <c r="H9" s="13">
        <f t="shared" si="0"/>
        <v>3.0148048452220726</v>
      </c>
      <c r="I9" s="13">
        <f t="shared" si="1"/>
        <v>3.3808258874667954</v>
      </c>
      <c r="J9" s="13">
        <f t="shared" si="2"/>
        <v>3.2112393376818864</v>
      </c>
      <c r="K9" s="14">
        <f t="shared" si="3"/>
        <v>3.2022900234569178</v>
      </c>
      <c r="L9" s="15">
        <v>3311500</v>
      </c>
      <c r="M9" s="15">
        <v>4148141</v>
      </c>
      <c r="N9" s="10">
        <v>6</v>
      </c>
      <c r="O9" s="13">
        <f t="shared" si="4"/>
        <v>3.4643843918137462</v>
      </c>
      <c r="P9" s="13">
        <f t="shared" si="5"/>
        <v>4.8012232100880317</v>
      </c>
      <c r="Q9" s="13">
        <f t="shared" si="6"/>
        <v>2.7272727272727271</v>
      </c>
      <c r="R9" s="16">
        <f t="shared" si="7"/>
        <v>3.6642934430581686</v>
      </c>
      <c r="S9" s="55">
        <f t="shared" si="8"/>
        <v>3.340891049337293</v>
      </c>
    </row>
    <row r="10" spans="1:19" s="17" customFormat="1">
      <c r="A10" s="10" t="s">
        <v>23</v>
      </c>
      <c r="B10" s="10" t="s">
        <v>24</v>
      </c>
      <c r="C10" s="10" t="s">
        <v>16</v>
      </c>
      <c r="D10" s="11" t="s">
        <v>9</v>
      </c>
      <c r="E10" s="12">
        <v>0</v>
      </c>
      <c r="F10" s="10">
        <v>0</v>
      </c>
      <c r="G10" s="10">
        <v>0</v>
      </c>
      <c r="H10" s="13">
        <f t="shared" si="0"/>
        <v>0</v>
      </c>
      <c r="I10" s="13">
        <f t="shared" si="1"/>
        <v>0</v>
      </c>
      <c r="J10" s="13">
        <f t="shared" si="2"/>
        <v>0</v>
      </c>
      <c r="K10" s="14">
        <f t="shared" si="3"/>
        <v>0</v>
      </c>
      <c r="L10" s="15">
        <v>0</v>
      </c>
      <c r="M10" s="15">
        <v>0</v>
      </c>
      <c r="N10" s="10">
        <v>1</v>
      </c>
      <c r="O10" s="13">
        <f t="shared" si="4"/>
        <v>0</v>
      </c>
      <c r="P10" s="13">
        <f t="shared" si="5"/>
        <v>0</v>
      </c>
      <c r="Q10" s="13">
        <f t="shared" si="6"/>
        <v>0.45454545454545453</v>
      </c>
      <c r="R10" s="16">
        <f t="shared" si="7"/>
        <v>0.15151515151515152</v>
      </c>
      <c r="S10" s="55">
        <f t="shared" si="8"/>
        <v>4.5454545454545456E-2</v>
      </c>
    </row>
    <row r="11" spans="1:19" s="17" customFormat="1">
      <c r="A11" s="10" t="s">
        <v>25</v>
      </c>
      <c r="B11" s="10" t="s">
        <v>26</v>
      </c>
      <c r="C11" s="10" t="s">
        <v>16</v>
      </c>
      <c r="D11" s="11" t="s">
        <v>9</v>
      </c>
      <c r="E11" s="12">
        <v>0</v>
      </c>
      <c r="F11" s="10">
        <v>0</v>
      </c>
      <c r="G11" s="10">
        <v>10</v>
      </c>
      <c r="H11" s="13">
        <f t="shared" si="0"/>
        <v>0</v>
      </c>
      <c r="I11" s="13">
        <f t="shared" si="1"/>
        <v>0</v>
      </c>
      <c r="J11" s="13">
        <f t="shared" si="2"/>
        <v>5.0175614651279475E-2</v>
      </c>
      <c r="K11" s="14">
        <f t="shared" si="3"/>
        <v>1.6725204883759826E-2</v>
      </c>
      <c r="L11" s="15">
        <v>247000</v>
      </c>
      <c r="M11" s="15">
        <v>216119</v>
      </c>
      <c r="N11" s="10">
        <v>0</v>
      </c>
      <c r="O11" s="13">
        <f t="shared" si="4"/>
        <v>0.25840342587286586</v>
      </c>
      <c r="P11" s="13">
        <f t="shared" si="5"/>
        <v>0.2501447175833742</v>
      </c>
      <c r="Q11" s="13">
        <f t="shared" si="6"/>
        <v>0</v>
      </c>
      <c r="R11" s="16">
        <f t="shared" si="7"/>
        <v>0.16951604781874668</v>
      </c>
      <c r="S11" s="55">
        <f t="shared" si="8"/>
        <v>6.2562457764255883E-2</v>
      </c>
    </row>
    <row r="12" spans="1:19" s="17" customFormat="1">
      <c r="A12" s="10" t="s">
        <v>27</v>
      </c>
      <c r="B12" s="10" t="s">
        <v>28</v>
      </c>
      <c r="C12" s="10" t="s">
        <v>16</v>
      </c>
      <c r="D12" s="11" t="s">
        <v>9</v>
      </c>
      <c r="E12" s="12">
        <v>0</v>
      </c>
      <c r="F12" s="10">
        <v>0</v>
      </c>
      <c r="G12" s="10">
        <v>0</v>
      </c>
      <c r="H12" s="13">
        <f t="shared" si="0"/>
        <v>0</v>
      </c>
      <c r="I12" s="13">
        <f t="shared" si="1"/>
        <v>0</v>
      </c>
      <c r="J12" s="13">
        <f t="shared" si="2"/>
        <v>0</v>
      </c>
      <c r="K12" s="14">
        <f t="shared" si="3"/>
        <v>0</v>
      </c>
      <c r="L12" s="15">
        <v>0</v>
      </c>
      <c r="M12" s="15">
        <v>0</v>
      </c>
      <c r="N12" s="10">
        <v>0</v>
      </c>
      <c r="O12" s="13">
        <f t="shared" si="4"/>
        <v>0</v>
      </c>
      <c r="P12" s="13">
        <f t="shared" si="5"/>
        <v>0</v>
      </c>
      <c r="Q12" s="13">
        <f t="shared" si="6"/>
        <v>0</v>
      </c>
      <c r="R12" s="16">
        <f t="shared" si="7"/>
        <v>0</v>
      </c>
      <c r="S12" s="55">
        <f t="shared" si="8"/>
        <v>0</v>
      </c>
    </row>
    <row r="13" spans="1:19" s="17" customFormat="1">
      <c r="A13" s="10" t="s">
        <v>29</v>
      </c>
      <c r="B13" s="10" t="s">
        <v>30</v>
      </c>
      <c r="C13" s="10" t="s">
        <v>16</v>
      </c>
      <c r="D13" s="11" t="s">
        <v>9</v>
      </c>
      <c r="E13" s="12">
        <v>5</v>
      </c>
      <c r="F13" s="10">
        <v>5</v>
      </c>
      <c r="G13" s="10">
        <v>5</v>
      </c>
      <c r="H13" s="13">
        <f t="shared" si="0"/>
        <v>2.6917900403768506E-2</v>
      </c>
      <c r="I13" s="13">
        <f t="shared" si="1"/>
        <v>2.414875633904854E-2</v>
      </c>
      <c r="J13" s="13">
        <f t="shared" si="2"/>
        <v>2.5087807325639738E-2</v>
      </c>
      <c r="K13" s="14">
        <f t="shared" si="3"/>
        <v>2.5384821356152262E-2</v>
      </c>
      <c r="L13" s="15">
        <v>0</v>
      </c>
      <c r="M13" s="15">
        <v>0</v>
      </c>
      <c r="N13" s="10">
        <v>0</v>
      </c>
      <c r="O13" s="13">
        <f t="shared" si="4"/>
        <v>0</v>
      </c>
      <c r="P13" s="13">
        <f t="shared" si="5"/>
        <v>0</v>
      </c>
      <c r="Q13" s="13">
        <f t="shared" si="6"/>
        <v>0</v>
      </c>
      <c r="R13" s="16">
        <f t="shared" si="7"/>
        <v>0</v>
      </c>
      <c r="S13" s="55">
        <f t="shared" si="8"/>
        <v>1.7769374949306582E-2</v>
      </c>
    </row>
    <row r="14" spans="1:19" s="17" customFormat="1">
      <c r="A14" s="10" t="s">
        <v>31</v>
      </c>
      <c r="B14" s="10" t="s">
        <v>32</v>
      </c>
      <c r="C14" s="10" t="s">
        <v>33</v>
      </c>
      <c r="D14" s="11" t="s">
        <v>3</v>
      </c>
      <c r="E14" s="12">
        <v>90</v>
      </c>
      <c r="F14" s="10">
        <v>100</v>
      </c>
      <c r="G14" s="10">
        <v>65</v>
      </c>
      <c r="H14" s="13">
        <f t="shared" si="0"/>
        <v>0.48452220726783313</v>
      </c>
      <c r="I14" s="13">
        <f t="shared" si="1"/>
        <v>0.48297512678097076</v>
      </c>
      <c r="J14" s="13">
        <f t="shared" si="2"/>
        <v>0.32614149523331659</v>
      </c>
      <c r="K14" s="14">
        <f t="shared" si="3"/>
        <v>0.43121294309404018</v>
      </c>
      <c r="L14" s="15">
        <v>0</v>
      </c>
      <c r="M14" s="15">
        <v>189040</v>
      </c>
      <c r="N14" s="10">
        <v>1</v>
      </c>
      <c r="O14" s="13">
        <f t="shared" si="4"/>
        <v>0</v>
      </c>
      <c r="P14" s="13">
        <f t="shared" si="5"/>
        <v>0.21880240706259541</v>
      </c>
      <c r="Q14" s="13">
        <f t="shared" si="6"/>
        <v>0.45454545454545453</v>
      </c>
      <c r="R14" s="16">
        <f t="shared" si="7"/>
        <v>0.22444928720268331</v>
      </c>
      <c r="S14" s="55">
        <f t="shared" si="8"/>
        <v>0.36918384632663315</v>
      </c>
    </row>
    <row r="15" spans="1:19" s="17" customFormat="1">
      <c r="A15" s="10" t="s">
        <v>34</v>
      </c>
      <c r="B15" s="10" t="s">
        <v>35</v>
      </c>
      <c r="C15" s="10" t="s">
        <v>33</v>
      </c>
      <c r="D15" s="11" t="s">
        <v>6</v>
      </c>
      <c r="E15" s="12">
        <v>580</v>
      </c>
      <c r="F15" s="10">
        <v>665</v>
      </c>
      <c r="G15" s="10">
        <v>665</v>
      </c>
      <c r="H15" s="13">
        <f t="shared" si="0"/>
        <v>3.1224764468371466</v>
      </c>
      <c r="I15" s="13">
        <f t="shared" si="1"/>
        <v>3.2117845930934559</v>
      </c>
      <c r="J15" s="13">
        <f t="shared" si="2"/>
        <v>3.3366783743100852</v>
      </c>
      <c r="K15" s="14">
        <f t="shared" si="3"/>
        <v>3.2236464714135629</v>
      </c>
      <c r="L15" s="15">
        <v>785000</v>
      </c>
      <c r="M15" s="15">
        <v>335000</v>
      </c>
      <c r="N15" s="10">
        <v>1</v>
      </c>
      <c r="O15" s="13">
        <f t="shared" si="4"/>
        <v>0.82124165712631458</v>
      </c>
      <c r="P15" s="13">
        <f t="shared" si="5"/>
        <v>0.38774231044207286</v>
      </c>
      <c r="Q15" s="13">
        <f t="shared" si="6"/>
        <v>0.45454545454545453</v>
      </c>
      <c r="R15" s="16">
        <f t="shared" si="7"/>
        <v>0.55450980737128064</v>
      </c>
      <c r="S15" s="55">
        <f t="shared" si="8"/>
        <v>2.422905472200878</v>
      </c>
    </row>
    <row r="16" spans="1:19" s="17" customFormat="1">
      <c r="A16" s="10" t="s">
        <v>36</v>
      </c>
      <c r="B16" s="10" t="s">
        <v>37</v>
      </c>
      <c r="C16" s="10" t="s">
        <v>38</v>
      </c>
      <c r="D16" s="11" t="s">
        <v>6</v>
      </c>
      <c r="E16" s="12">
        <v>380</v>
      </c>
      <c r="F16" s="10">
        <v>405</v>
      </c>
      <c r="G16" s="10">
        <v>435</v>
      </c>
      <c r="H16" s="13">
        <f t="shared" si="0"/>
        <v>2.0457604306864066</v>
      </c>
      <c r="I16" s="13">
        <f t="shared" si="1"/>
        <v>1.9560492634629316</v>
      </c>
      <c r="J16" s="13">
        <f t="shared" si="2"/>
        <v>2.1826392373306573</v>
      </c>
      <c r="K16" s="14">
        <f t="shared" si="3"/>
        <v>2.0614829771599985</v>
      </c>
      <c r="L16" s="15">
        <v>1060000</v>
      </c>
      <c r="M16" s="15">
        <f>1506233-88000</f>
        <v>1418233</v>
      </c>
      <c r="N16" s="10">
        <v>3</v>
      </c>
      <c r="O16" s="13">
        <f t="shared" si="4"/>
        <v>1.1089377790495458</v>
      </c>
      <c r="P16" s="13">
        <f t="shared" si="5"/>
        <v>1.6415192243737085</v>
      </c>
      <c r="Q16" s="13">
        <f t="shared" si="6"/>
        <v>1.3636363636363635</v>
      </c>
      <c r="R16" s="16">
        <f t="shared" si="7"/>
        <v>1.3713644556865392</v>
      </c>
      <c r="S16" s="55">
        <f t="shared" si="8"/>
        <v>1.8544474207179606</v>
      </c>
    </row>
    <row r="17" spans="1:19" s="17" customFormat="1">
      <c r="A17" s="10" t="s">
        <v>39</v>
      </c>
      <c r="B17" s="10" t="s">
        <v>40</v>
      </c>
      <c r="C17" s="10" t="s">
        <v>38</v>
      </c>
      <c r="D17" s="11" t="s">
        <v>3</v>
      </c>
      <c r="E17" s="12">
        <v>90</v>
      </c>
      <c r="F17" s="10">
        <v>105</v>
      </c>
      <c r="G17" s="10">
        <v>70</v>
      </c>
      <c r="H17" s="13">
        <f t="shared" si="0"/>
        <v>0.48452220726783313</v>
      </c>
      <c r="I17" s="13">
        <f t="shared" si="1"/>
        <v>0.50712388312001933</v>
      </c>
      <c r="J17" s="13">
        <f t="shared" si="2"/>
        <v>0.35122930255895635</v>
      </c>
      <c r="K17" s="14">
        <f t="shared" si="3"/>
        <v>0.44762513098226964</v>
      </c>
      <c r="L17" s="15">
        <v>950000</v>
      </c>
      <c r="M17" s="15">
        <v>0</v>
      </c>
      <c r="N17" s="10">
        <v>0</v>
      </c>
      <c r="O17" s="13">
        <f t="shared" si="4"/>
        <v>0.99385933028025331</v>
      </c>
      <c r="P17" s="13">
        <f t="shared" si="5"/>
        <v>0</v>
      </c>
      <c r="Q17" s="13">
        <f t="shared" si="6"/>
        <v>0</v>
      </c>
      <c r="R17" s="16">
        <f t="shared" si="7"/>
        <v>0.33128644342675112</v>
      </c>
      <c r="S17" s="55">
        <f t="shared" si="8"/>
        <v>0.41272352471561408</v>
      </c>
    </row>
    <row r="18" spans="1:19" s="17" customFormat="1">
      <c r="A18" s="10" t="s">
        <v>41</v>
      </c>
      <c r="B18" s="10" t="s">
        <v>42</v>
      </c>
      <c r="C18" s="10" t="s">
        <v>38</v>
      </c>
      <c r="D18" s="11" t="s">
        <v>311</v>
      </c>
      <c r="E18" s="12">
        <v>0</v>
      </c>
      <c r="F18" s="10">
        <v>0</v>
      </c>
      <c r="G18" s="10">
        <v>0</v>
      </c>
      <c r="H18" s="13">
        <f t="shared" si="0"/>
        <v>0</v>
      </c>
      <c r="I18" s="13">
        <f t="shared" si="1"/>
        <v>0</v>
      </c>
      <c r="J18" s="13">
        <f t="shared" si="2"/>
        <v>0</v>
      </c>
      <c r="K18" s="14">
        <f t="shared" si="3"/>
        <v>0</v>
      </c>
      <c r="L18" s="15">
        <v>0</v>
      </c>
      <c r="M18" s="15">
        <v>0</v>
      </c>
      <c r="N18" s="10">
        <v>0</v>
      </c>
      <c r="O18" s="13">
        <f t="shared" si="4"/>
        <v>0</v>
      </c>
      <c r="P18" s="13">
        <f t="shared" si="5"/>
        <v>0</v>
      </c>
      <c r="Q18" s="13">
        <f t="shared" si="6"/>
        <v>0</v>
      </c>
      <c r="R18" s="16">
        <f t="shared" si="7"/>
        <v>0</v>
      </c>
      <c r="S18" s="55">
        <f t="shared" si="8"/>
        <v>0</v>
      </c>
    </row>
    <row r="19" spans="1:19" s="17" customFormat="1">
      <c r="A19" s="10" t="s">
        <v>43</v>
      </c>
      <c r="B19" s="10" t="s">
        <v>44</v>
      </c>
      <c r="C19" s="10" t="s">
        <v>38</v>
      </c>
      <c r="D19" s="11" t="s">
        <v>9</v>
      </c>
      <c r="E19" s="12">
        <v>0</v>
      </c>
      <c r="F19" s="10">
        <v>0</v>
      </c>
      <c r="G19" s="10">
        <v>0</v>
      </c>
      <c r="H19" s="13">
        <f t="shared" si="0"/>
        <v>0</v>
      </c>
      <c r="I19" s="13">
        <f t="shared" si="1"/>
        <v>0</v>
      </c>
      <c r="J19" s="13">
        <f t="shared" si="2"/>
        <v>0</v>
      </c>
      <c r="K19" s="14">
        <f t="shared" si="3"/>
        <v>0</v>
      </c>
      <c r="L19" s="15">
        <v>0</v>
      </c>
      <c r="M19" s="15">
        <v>0</v>
      </c>
      <c r="N19" s="10">
        <v>0</v>
      </c>
      <c r="O19" s="13">
        <f t="shared" si="4"/>
        <v>0</v>
      </c>
      <c r="P19" s="13">
        <f t="shared" si="5"/>
        <v>0</v>
      </c>
      <c r="Q19" s="13">
        <f t="shared" si="6"/>
        <v>0</v>
      </c>
      <c r="R19" s="16">
        <f t="shared" si="7"/>
        <v>0</v>
      </c>
      <c r="S19" s="55">
        <f t="shared" si="8"/>
        <v>0</v>
      </c>
    </row>
    <row r="20" spans="1:19" s="17" customFormat="1">
      <c r="A20" s="10" t="s">
        <v>45</v>
      </c>
      <c r="B20" s="10" t="s">
        <v>46</v>
      </c>
      <c r="C20" s="10" t="s">
        <v>47</v>
      </c>
      <c r="D20" s="11" t="s">
        <v>6</v>
      </c>
      <c r="E20" s="12">
        <v>320</v>
      </c>
      <c r="F20" s="10">
        <v>335</v>
      </c>
      <c r="G20" s="10">
        <v>315</v>
      </c>
      <c r="H20" s="13">
        <f t="shared" si="0"/>
        <v>1.7227456258411844</v>
      </c>
      <c r="I20" s="13">
        <f t="shared" si="1"/>
        <v>1.617966674716252</v>
      </c>
      <c r="J20" s="13">
        <f t="shared" si="2"/>
        <v>1.5805318615153034</v>
      </c>
      <c r="K20" s="14">
        <f t="shared" si="3"/>
        <v>1.6404147206909134</v>
      </c>
      <c r="L20" s="15">
        <v>1490800</v>
      </c>
      <c r="M20" s="15">
        <v>882188</v>
      </c>
      <c r="N20" s="10">
        <v>3</v>
      </c>
      <c r="O20" s="13">
        <f t="shared" si="4"/>
        <v>1.5596268311387385</v>
      </c>
      <c r="P20" s="13">
        <f t="shared" si="5"/>
        <v>1.021079442878422</v>
      </c>
      <c r="Q20" s="13">
        <f t="shared" si="6"/>
        <v>1.3636363636363635</v>
      </c>
      <c r="R20" s="16">
        <f t="shared" si="7"/>
        <v>1.3147808792178415</v>
      </c>
      <c r="S20" s="55">
        <f t="shared" si="8"/>
        <v>1.5427245682489916</v>
      </c>
    </row>
    <row r="21" spans="1:19" s="17" customFormat="1">
      <c r="A21" s="10" t="s">
        <v>48</v>
      </c>
      <c r="B21" s="10" t="s">
        <v>49</v>
      </c>
      <c r="C21" s="10" t="s">
        <v>47</v>
      </c>
      <c r="D21" s="11" t="s">
        <v>9</v>
      </c>
      <c r="E21" s="12">
        <v>0</v>
      </c>
      <c r="F21" s="10">
        <v>0</v>
      </c>
      <c r="G21" s="10">
        <v>0</v>
      </c>
      <c r="H21" s="13">
        <f t="shared" si="0"/>
        <v>0</v>
      </c>
      <c r="I21" s="13">
        <f t="shared" si="1"/>
        <v>0</v>
      </c>
      <c r="J21" s="13">
        <f t="shared" si="2"/>
        <v>0</v>
      </c>
      <c r="K21" s="14">
        <f t="shared" si="3"/>
        <v>0</v>
      </c>
      <c r="L21" s="15">
        <v>0</v>
      </c>
      <c r="M21" s="15">
        <v>0</v>
      </c>
      <c r="N21" s="10">
        <v>0</v>
      </c>
      <c r="O21" s="13">
        <f t="shared" si="4"/>
        <v>0</v>
      </c>
      <c r="P21" s="13">
        <f t="shared" si="5"/>
        <v>0</v>
      </c>
      <c r="Q21" s="13">
        <f t="shared" si="6"/>
        <v>0</v>
      </c>
      <c r="R21" s="16">
        <f t="shared" si="7"/>
        <v>0</v>
      </c>
      <c r="S21" s="55">
        <f t="shared" si="8"/>
        <v>0</v>
      </c>
    </row>
    <row r="22" spans="1:19" s="17" customFormat="1">
      <c r="A22" s="10" t="s">
        <v>50</v>
      </c>
      <c r="B22" s="10" t="s">
        <v>51</v>
      </c>
      <c r="C22" s="10" t="s">
        <v>47</v>
      </c>
      <c r="D22" s="11" t="s">
        <v>311</v>
      </c>
      <c r="E22" s="12">
        <v>0</v>
      </c>
      <c r="F22" s="10">
        <v>0</v>
      </c>
      <c r="G22" s="10">
        <v>0</v>
      </c>
      <c r="H22" s="13">
        <f t="shared" si="0"/>
        <v>0</v>
      </c>
      <c r="I22" s="13">
        <f t="shared" si="1"/>
        <v>0</v>
      </c>
      <c r="J22" s="13">
        <f t="shared" si="2"/>
        <v>0</v>
      </c>
      <c r="K22" s="14">
        <f t="shared" si="3"/>
        <v>0</v>
      </c>
      <c r="L22" s="15">
        <v>0</v>
      </c>
      <c r="M22" s="15">
        <v>0</v>
      </c>
      <c r="N22" s="10">
        <v>0</v>
      </c>
      <c r="O22" s="13">
        <f t="shared" si="4"/>
        <v>0</v>
      </c>
      <c r="P22" s="13">
        <f t="shared" si="5"/>
        <v>0</v>
      </c>
      <c r="Q22" s="13">
        <f t="shared" si="6"/>
        <v>0</v>
      </c>
      <c r="R22" s="16">
        <f t="shared" si="7"/>
        <v>0</v>
      </c>
      <c r="S22" s="55">
        <f t="shared" si="8"/>
        <v>0</v>
      </c>
    </row>
    <row r="23" spans="1:19" s="17" customFormat="1">
      <c r="A23" s="10" t="s">
        <v>52</v>
      </c>
      <c r="B23" s="10" t="s">
        <v>53</v>
      </c>
      <c r="C23" s="10" t="s">
        <v>47</v>
      </c>
      <c r="D23" s="11" t="s">
        <v>3</v>
      </c>
      <c r="E23" s="12">
        <v>10</v>
      </c>
      <c r="F23" s="10">
        <v>10</v>
      </c>
      <c r="G23" s="10">
        <v>10</v>
      </c>
      <c r="H23" s="13">
        <f t="shared" si="0"/>
        <v>5.3835800807537013E-2</v>
      </c>
      <c r="I23" s="13">
        <f t="shared" si="1"/>
        <v>4.8297512678097079E-2</v>
      </c>
      <c r="J23" s="13">
        <f t="shared" si="2"/>
        <v>5.0175614651279475E-2</v>
      </c>
      <c r="K23" s="14">
        <f t="shared" si="3"/>
        <v>5.0769642712304525E-2</v>
      </c>
      <c r="L23" s="15">
        <v>0</v>
      </c>
      <c r="M23" s="15">
        <v>0</v>
      </c>
      <c r="N23" s="10">
        <v>0</v>
      </c>
      <c r="O23" s="13">
        <f t="shared" si="4"/>
        <v>0</v>
      </c>
      <c r="P23" s="13">
        <f t="shared" si="5"/>
        <v>0</v>
      </c>
      <c r="Q23" s="13">
        <f t="shared" si="6"/>
        <v>0</v>
      </c>
      <c r="R23" s="16">
        <f t="shared" si="7"/>
        <v>0</v>
      </c>
      <c r="S23" s="55">
        <f t="shared" si="8"/>
        <v>3.5538749898613164E-2</v>
      </c>
    </row>
    <row r="24" spans="1:19" s="17" customFormat="1">
      <c r="A24" s="10" t="s">
        <v>54</v>
      </c>
      <c r="B24" s="10" t="s">
        <v>55</v>
      </c>
      <c r="C24" s="10" t="s">
        <v>47</v>
      </c>
      <c r="D24" s="11" t="s">
        <v>6</v>
      </c>
      <c r="E24" s="12">
        <v>310</v>
      </c>
      <c r="F24" s="10">
        <v>420</v>
      </c>
      <c r="G24" s="10">
        <v>395</v>
      </c>
      <c r="H24" s="13">
        <f t="shared" si="0"/>
        <v>1.6689098250336474</v>
      </c>
      <c r="I24" s="13">
        <f t="shared" si="1"/>
        <v>2.0284955324800773</v>
      </c>
      <c r="J24" s="13">
        <f t="shared" si="2"/>
        <v>1.9819367787255393</v>
      </c>
      <c r="K24" s="14">
        <f t="shared" si="3"/>
        <v>1.8931140454130881</v>
      </c>
      <c r="L24" s="15">
        <v>1890000</v>
      </c>
      <c r="M24" s="15">
        <v>2903265</v>
      </c>
      <c r="N24" s="10">
        <v>4</v>
      </c>
      <c r="O24" s="13">
        <f t="shared" si="4"/>
        <v>1.9772569833996618</v>
      </c>
      <c r="P24" s="13">
        <f t="shared" si="5"/>
        <v>3.3603542654495664</v>
      </c>
      <c r="Q24" s="13">
        <f t="shared" si="6"/>
        <v>1.8181818181818181</v>
      </c>
      <c r="R24" s="16">
        <f t="shared" si="7"/>
        <v>2.3852643556770152</v>
      </c>
      <c r="S24" s="55">
        <f t="shared" si="8"/>
        <v>2.0407591384922661</v>
      </c>
    </row>
    <row r="25" spans="1:19" s="17" customFormat="1">
      <c r="A25" s="10" t="s">
        <v>56</v>
      </c>
      <c r="B25" s="10" t="s">
        <v>57</v>
      </c>
      <c r="C25" s="10" t="s">
        <v>47</v>
      </c>
      <c r="D25" s="11" t="s">
        <v>9</v>
      </c>
      <c r="E25" s="12">
        <v>0</v>
      </c>
      <c r="F25" s="10">
        <v>0</v>
      </c>
      <c r="G25" s="10">
        <v>0</v>
      </c>
      <c r="H25" s="13">
        <f t="shared" si="0"/>
        <v>0</v>
      </c>
      <c r="I25" s="13">
        <f t="shared" si="1"/>
        <v>0</v>
      </c>
      <c r="J25" s="13">
        <f t="shared" si="2"/>
        <v>0</v>
      </c>
      <c r="K25" s="14">
        <f t="shared" si="3"/>
        <v>0</v>
      </c>
      <c r="L25" s="15">
        <v>0</v>
      </c>
      <c r="M25" s="15">
        <v>0</v>
      </c>
      <c r="N25" s="10">
        <v>0</v>
      </c>
      <c r="O25" s="13">
        <f t="shared" si="4"/>
        <v>0</v>
      </c>
      <c r="P25" s="13">
        <f t="shared" si="5"/>
        <v>0</v>
      </c>
      <c r="Q25" s="13">
        <f t="shared" si="6"/>
        <v>0</v>
      </c>
      <c r="R25" s="16">
        <f t="shared" si="7"/>
        <v>0</v>
      </c>
      <c r="S25" s="55">
        <f t="shared" si="8"/>
        <v>0</v>
      </c>
    </row>
    <row r="26" spans="1:19" s="17" customFormat="1">
      <c r="A26" s="10" t="s">
        <v>58</v>
      </c>
      <c r="B26" s="10" t="s">
        <v>59</v>
      </c>
      <c r="C26" s="10" t="s">
        <v>60</v>
      </c>
      <c r="D26" s="11" t="s">
        <v>9</v>
      </c>
      <c r="E26" s="12">
        <v>0</v>
      </c>
      <c r="F26" s="10">
        <v>0</v>
      </c>
      <c r="G26" s="10">
        <v>0</v>
      </c>
      <c r="H26" s="13">
        <f t="shared" si="0"/>
        <v>0</v>
      </c>
      <c r="I26" s="13">
        <f t="shared" si="1"/>
        <v>0</v>
      </c>
      <c r="J26" s="13">
        <f t="shared" si="2"/>
        <v>0</v>
      </c>
      <c r="K26" s="14">
        <f t="shared" si="3"/>
        <v>0</v>
      </c>
      <c r="L26" s="15">
        <v>0</v>
      </c>
      <c r="M26" s="15">
        <v>302957</v>
      </c>
      <c r="N26" s="10">
        <v>0</v>
      </c>
      <c r="O26" s="13">
        <f t="shared" si="4"/>
        <v>0</v>
      </c>
      <c r="P26" s="13">
        <f t="shared" si="5"/>
        <v>0.35065446908835546</v>
      </c>
      <c r="Q26" s="13">
        <f t="shared" si="6"/>
        <v>0</v>
      </c>
      <c r="R26" s="16">
        <f t="shared" si="7"/>
        <v>0.11688482302945181</v>
      </c>
      <c r="S26" s="55">
        <f t="shared" si="8"/>
        <v>3.5065446908835542E-2</v>
      </c>
    </row>
    <row r="27" spans="1:19" s="17" customFormat="1">
      <c r="A27" s="10" t="s">
        <v>61</v>
      </c>
      <c r="B27" s="10" t="s">
        <v>62</v>
      </c>
      <c r="C27" s="10" t="s">
        <v>60</v>
      </c>
      <c r="D27" s="11" t="s">
        <v>6</v>
      </c>
      <c r="E27" s="12">
        <v>325</v>
      </c>
      <c r="F27" s="10">
        <v>325</v>
      </c>
      <c r="G27" s="10">
        <v>330</v>
      </c>
      <c r="H27" s="13">
        <f t="shared" si="0"/>
        <v>1.7496635262449529</v>
      </c>
      <c r="I27" s="13">
        <f t="shared" si="1"/>
        <v>1.5696691620381551</v>
      </c>
      <c r="J27" s="13">
        <f t="shared" si="2"/>
        <v>1.6557952834922227</v>
      </c>
      <c r="K27" s="14">
        <f t="shared" si="3"/>
        <v>1.658375990591777</v>
      </c>
      <c r="L27" s="15">
        <v>1930000</v>
      </c>
      <c r="M27" s="15">
        <v>322827</v>
      </c>
      <c r="N27" s="10">
        <v>4</v>
      </c>
      <c r="O27" s="13">
        <f t="shared" si="4"/>
        <v>2.019103692043041</v>
      </c>
      <c r="P27" s="13">
        <f t="shared" si="5"/>
        <v>0.37365279657636735</v>
      </c>
      <c r="Q27" s="13">
        <f t="shared" si="6"/>
        <v>1.8181818181818181</v>
      </c>
      <c r="R27" s="16">
        <f t="shared" si="7"/>
        <v>1.4036461022670754</v>
      </c>
      <c r="S27" s="55">
        <f t="shared" si="8"/>
        <v>1.5819570240943663</v>
      </c>
    </row>
    <row r="28" spans="1:19" s="17" customFormat="1">
      <c r="A28" s="10" t="s">
        <v>63</v>
      </c>
      <c r="B28" s="10" t="s">
        <v>64</v>
      </c>
      <c r="C28" s="10" t="s">
        <v>60</v>
      </c>
      <c r="D28" s="11" t="s">
        <v>9</v>
      </c>
      <c r="E28" s="12">
        <v>25</v>
      </c>
      <c r="F28" s="10">
        <v>20</v>
      </c>
      <c r="G28" s="10">
        <v>25</v>
      </c>
      <c r="H28" s="13">
        <f t="shared" si="0"/>
        <v>0.13458950201884254</v>
      </c>
      <c r="I28" s="13">
        <f t="shared" si="1"/>
        <v>9.6595025356194159E-2</v>
      </c>
      <c r="J28" s="13">
        <f t="shared" si="2"/>
        <v>0.12543903662819869</v>
      </c>
      <c r="K28" s="14">
        <f t="shared" si="3"/>
        <v>0.11887452133441179</v>
      </c>
      <c r="L28" s="15">
        <v>0</v>
      </c>
      <c r="M28" s="15">
        <v>0</v>
      </c>
      <c r="N28" s="10">
        <v>0</v>
      </c>
      <c r="O28" s="13">
        <f t="shared" si="4"/>
        <v>0</v>
      </c>
      <c r="P28" s="13">
        <f t="shared" si="5"/>
        <v>0</v>
      </c>
      <c r="Q28" s="13">
        <f t="shared" si="6"/>
        <v>0</v>
      </c>
      <c r="R28" s="16">
        <f t="shared" si="7"/>
        <v>0</v>
      </c>
      <c r="S28" s="55">
        <f t="shared" si="8"/>
        <v>8.3212164934088242E-2</v>
      </c>
    </row>
    <row r="29" spans="1:19" s="17" customFormat="1">
      <c r="A29" s="10" t="s">
        <v>67</v>
      </c>
      <c r="B29" s="10" t="s">
        <v>68</v>
      </c>
      <c r="C29" s="10" t="s">
        <v>69</v>
      </c>
      <c r="D29" s="11" t="s">
        <v>6</v>
      </c>
      <c r="E29" s="12">
        <v>45</v>
      </c>
      <c r="F29" s="10">
        <v>75</v>
      </c>
      <c r="G29" s="10">
        <v>90</v>
      </c>
      <c r="H29" s="13">
        <f t="shared" si="0"/>
        <v>0.24226110363391656</v>
      </c>
      <c r="I29" s="13">
        <f t="shared" si="1"/>
        <v>0.36223134508572807</v>
      </c>
      <c r="J29" s="13">
        <f t="shared" si="2"/>
        <v>0.45158053186151531</v>
      </c>
      <c r="K29" s="14">
        <f t="shared" si="3"/>
        <v>0.35202432686038665</v>
      </c>
      <c r="L29" s="15">
        <v>685000</v>
      </c>
      <c r="M29" s="15">
        <v>1720191</v>
      </c>
      <c r="N29" s="10">
        <v>0</v>
      </c>
      <c r="O29" s="13">
        <f t="shared" si="4"/>
        <v>0.71662488551786685</v>
      </c>
      <c r="P29" s="13">
        <f t="shared" si="5"/>
        <v>1.9910174111691337</v>
      </c>
      <c r="Q29" s="13">
        <f t="shared" si="6"/>
        <v>0</v>
      </c>
      <c r="R29" s="16">
        <f t="shared" si="7"/>
        <v>0.90254743222900013</v>
      </c>
      <c r="S29" s="55">
        <f t="shared" si="8"/>
        <v>0.51718125847097063</v>
      </c>
    </row>
    <row r="30" spans="1:19" s="17" customFormat="1">
      <c r="A30" s="10" t="s">
        <v>70</v>
      </c>
      <c r="B30" s="10" t="s">
        <v>71</v>
      </c>
      <c r="C30" s="10" t="s">
        <v>69</v>
      </c>
      <c r="D30" s="11" t="s">
        <v>3</v>
      </c>
      <c r="E30" s="12">
        <v>0</v>
      </c>
      <c r="F30" s="10">
        <v>0</v>
      </c>
      <c r="G30" s="10">
        <v>0</v>
      </c>
      <c r="H30" s="13">
        <f t="shared" si="0"/>
        <v>0</v>
      </c>
      <c r="I30" s="13">
        <f t="shared" si="1"/>
        <v>0</v>
      </c>
      <c r="J30" s="13">
        <f t="shared" si="2"/>
        <v>0</v>
      </c>
      <c r="K30" s="14">
        <f t="shared" si="3"/>
        <v>0</v>
      </c>
      <c r="L30" s="15">
        <v>0</v>
      </c>
      <c r="M30" s="15">
        <v>0</v>
      </c>
      <c r="N30" s="10">
        <v>0</v>
      </c>
      <c r="O30" s="13">
        <f t="shared" si="4"/>
        <v>0</v>
      </c>
      <c r="P30" s="13">
        <f t="shared" si="5"/>
        <v>0</v>
      </c>
      <c r="Q30" s="13">
        <f t="shared" si="6"/>
        <v>0</v>
      </c>
      <c r="R30" s="16">
        <f t="shared" si="7"/>
        <v>0</v>
      </c>
      <c r="S30" s="55">
        <f t="shared" si="8"/>
        <v>0</v>
      </c>
    </row>
    <row r="31" spans="1:19" s="17" customFormat="1">
      <c r="A31" s="10" t="s">
        <v>72</v>
      </c>
      <c r="B31" s="10" t="s">
        <v>73</v>
      </c>
      <c r="C31" s="10" t="s">
        <v>74</v>
      </c>
      <c r="D31" s="11" t="s">
        <v>6</v>
      </c>
      <c r="E31" s="12">
        <v>325</v>
      </c>
      <c r="F31" s="10">
        <v>450</v>
      </c>
      <c r="G31" s="10">
        <v>430</v>
      </c>
      <c r="H31" s="13">
        <f t="shared" si="0"/>
        <v>1.7496635262449529</v>
      </c>
      <c r="I31" s="13">
        <f t="shared" si="1"/>
        <v>2.1733880705143687</v>
      </c>
      <c r="J31" s="13">
        <f t="shared" si="2"/>
        <v>2.1575514300050176</v>
      </c>
      <c r="K31" s="14">
        <f t="shared" si="3"/>
        <v>2.0268676755881132</v>
      </c>
      <c r="L31" s="15">
        <v>1691000</v>
      </c>
      <c r="M31" s="15">
        <v>311700</v>
      </c>
      <c r="N31" s="10">
        <v>4</v>
      </c>
      <c r="O31" s="13">
        <f t="shared" si="4"/>
        <v>1.7690696078988508</v>
      </c>
      <c r="P31" s="13">
        <f t="shared" si="5"/>
        <v>0.36077396467102724</v>
      </c>
      <c r="Q31" s="13">
        <f t="shared" si="6"/>
        <v>1.8181818181818181</v>
      </c>
      <c r="R31" s="16">
        <f t="shared" si="7"/>
        <v>1.3160084635838989</v>
      </c>
      <c r="S31" s="55">
        <f t="shared" si="8"/>
        <v>1.813609911986849</v>
      </c>
    </row>
    <row r="32" spans="1:19" s="17" customFormat="1">
      <c r="A32" s="10" t="s">
        <v>75</v>
      </c>
      <c r="B32" s="10" t="s">
        <v>76</v>
      </c>
      <c r="C32" s="10" t="s">
        <v>74</v>
      </c>
      <c r="D32" s="11" t="s">
        <v>9</v>
      </c>
      <c r="E32" s="12">
        <v>0</v>
      </c>
      <c r="F32" s="10">
        <v>0</v>
      </c>
      <c r="G32" s="10">
        <v>0</v>
      </c>
      <c r="H32" s="13">
        <f t="shared" si="0"/>
        <v>0</v>
      </c>
      <c r="I32" s="13">
        <f t="shared" si="1"/>
        <v>0</v>
      </c>
      <c r="J32" s="13">
        <f t="shared" si="2"/>
        <v>0</v>
      </c>
      <c r="K32" s="14">
        <f t="shared" si="3"/>
        <v>0</v>
      </c>
      <c r="L32" s="15">
        <v>0</v>
      </c>
      <c r="M32" s="15">
        <v>0</v>
      </c>
      <c r="N32" s="10">
        <v>0</v>
      </c>
      <c r="O32" s="13">
        <f t="shared" si="4"/>
        <v>0</v>
      </c>
      <c r="P32" s="13">
        <f t="shared" si="5"/>
        <v>0</v>
      </c>
      <c r="Q32" s="13">
        <f t="shared" si="6"/>
        <v>0</v>
      </c>
      <c r="R32" s="16">
        <f t="shared" si="7"/>
        <v>0</v>
      </c>
      <c r="S32" s="55">
        <f t="shared" si="8"/>
        <v>0</v>
      </c>
    </row>
    <row r="33" spans="1:19" s="17" customFormat="1">
      <c r="A33" s="10" t="s">
        <v>77</v>
      </c>
      <c r="B33" s="10" t="s">
        <v>78</v>
      </c>
      <c r="C33" s="10" t="s">
        <v>79</v>
      </c>
      <c r="D33" s="11" t="s">
        <v>251</v>
      </c>
      <c r="E33" s="12">
        <v>0</v>
      </c>
      <c r="F33" s="10">
        <v>0</v>
      </c>
      <c r="G33" s="10">
        <v>5</v>
      </c>
      <c r="H33" s="13">
        <f t="shared" si="0"/>
        <v>0</v>
      </c>
      <c r="I33" s="13">
        <f t="shared" si="1"/>
        <v>0</v>
      </c>
      <c r="J33" s="13">
        <f t="shared" si="2"/>
        <v>2.5087807325639738E-2</v>
      </c>
      <c r="K33" s="14">
        <f t="shared" si="3"/>
        <v>8.3626024418799131E-3</v>
      </c>
      <c r="L33" s="15">
        <v>0</v>
      </c>
      <c r="M33" s="15">
        <v>214372</v>
      </c>
      <c r="N33" s="10">
        <v>0</v>
      </c>
      <c r="O33" s="13">
        <f t="shared" si="4"/>
        <v>0</v>
      </c>
      <c r="P33" s="13">
        <f t="shared" si="5"/>
        <v>0.24812267037041208</v>
      </c>
      <c r="Q33" s="13">
        <f t="shared" si="6"/>
        <v>0</v>
      </c>
      <c r="R33" s="16">
        <f t="shared" si="7"/>
        <v>8.270755679013736E-2</v>
      </c>
      <c r="S33" s="55">
        <f t="shared" si="8"/>
        <v>3.0666088746357144E-2</v>
      </c>
    </row>
    <row r="34" spans="1:19" s="17" customFormat="1">
      <c r="A34" s="10" t="s">
        <v>80</v>
      </c>
      <c r="B34" s="10" t="s">
        <v>81</v>
      </c>
      <c r="C34" s="10" t="s">
        <v>79</v>
      </c>
      <c r="D34" s="11" t="s">
        <v>251</v>
      </c>
      <c r="E34" s="12">
        <v>0</v>
      </c>
      <c r="F34" s="10">
        <v>10</v>
      </c>
      <c r="G34" s="10">
        <v>20</v>
      </c>
      <c r="H34" s="13">
        <f t="shared" ref="H34:H65" si="9">100/($E$140)*E34</f>
        <v>0</v>
      </c>
      <c r="I34" s="13">
        <f t="shared" ref="I34:I65" si="10">100/($F$140)*F34</f>
        <v>4.8297512678097079E-2</v>
      </c>
      <c r="J34" s="13">
        <f t="shared" ref="J34:J65" si="11">100/($G$140)*G34</f>
        <v>0.10035122930255895</v>
      </c>
      <c r="K34" s="14">
        <f t="shared" ref="K34:K65" si="12">(H34/3)+(I34/3)+(J34/3)</f>
        <v>4.9549580660218681E-2</v>
      </c>
      <c r="L34" s="15">
        <v>0</v>
      </c>
      <c r="M34" s="15">
        <v>122760</v>
      </c>
      <c r="N34" s="10">
        <v>2</v>
      </c>
      <c r="O34" s="13">
        <f t="shared" ref="O34:O65" si="13">100/($L$140)*L34</f>
        <v>0</v>
      </c>
      <c r="P34" s="13">
        <f t="shared" ref="P34:P65" si="14">100/($M$140)*M34</f>
        <v>0.14208730158169811</v>
      </c>
      <c r="Q34" s="13">
        <f t="shared" ref="Q34:Q65" si="15">100/($N$140)*N34</f>
        <v>0.90909090909090906</v>
      </c>
      <c r="R34" s="16">
        <f t="shared" ref="R34:R65" si="16">(O34/3)+(P34/3)+(Q34/3)</f>
        <v>0.35039273689086908</v>
      </c>
      <c r="S34" s="55">
        <f t="shared" ref="S34:S65" si="17">(K34*0.7)+(R34*0.3)</f>
        <v>0.1398025275294138</v>
      </c>
    </row>
    <row r="35" spans="1:19" s="17" customFormat="1">
      <c r="A35" s="10" t="s">
        <v>82</v>
      </c>
      <c r="B35" s="10" t="s">
        <v>83</v>
      </c>
      <c r="C35" s="10" t="s">
        <v>79</v>
      </c>
      <c r="D35" s="11" t="s">
        <v>311</v>
      </c>
      <c r="E35" s="12">
        <v>0</v>
      </c>
      <c r="F35" s="10">
        <v>0</v>
      </c>
      <c r="G35" s="10">
        <v>0</v>
      </c>
      <c r="H35" s="13">
        <f t="shared" si="9"/>
        <v>0</v>
      </c>
      <c r="I35" s="13">
        <f t="shared" si="10"/>
        <v>0</v>
      </c>
      <c r="J35" s="13">
        <f t="shared" si="11"/>
        <v>0</v>
      </c>
      <c r="K35" s="14">
        <f t="shared" si="12"/>
        <v>0</v>
      </c>
      <c r="L35" s="15">
        <v>0</v>
      </c>
      <c r="M35" s="15">
        <v>0</v>
      </c>
      <c r="N35" s="10">
        <v>0</v>
      </c>
      <c r="O35" s="13">
        <f t="shared" si="13"/>
        <v>0</v>
      </c>
      <c r="P35" s="13">
        <f t="shared" si="14"/>
        <v>0</v>
      </c>
      <c r="Q35" s="13">
        <f t="shared" si="15"/>
        <v>0</v>
      </c>
      <c r="R35" s="16">
        <f t="shared" si="16"/>
        <v>0</v>
      </c>
      <c r="S35" s="55">
        <f t="shared" si="17"/>
        <v>0</v>
      </c>
    </row>
    <row r="36" spans="1:19" s="17" customFormat="1">
      <c r="A36" s="10" t="s">
        <v>84</v>
      </c>
      <c r="B36" s="10" t="s">
        <v>85</v>
      </c>
      <c r="C36" s="10" t="s">
        <v>79</v>
      </c>
      <c r="D36" s="11" t="s">
        <v>86</v>
      </c>
      <c r="E36" s="12">
        <v>440</v>
      </c>
      <c r="F36" s="10">
        <v>410</v>
      </c>
      <c r="G36" s="10">
        <v>420</v>
      </c>
      <c r="H36" s="13">
        <f t="shared" si="9"/>
        <v>2.3687752355316287</v>
      </c>
      <c r="I36" s="13">
        <f t="shared" si="10"/>
        <v>1.9801980198019802</v>
      </c>
      <c r="J36" s="13">
        <f t="shared" si="11"/>
        <v>2.1073758153537381</v>
      </c>
      <c r="K36" s="14">
        <f t="shared" si="12"/>
        <v>2.1521163568957822</v>
      </c>
      <c r="L36" s="15">
        <v>0</v>
      </c>
      <c r="M36" s="15">
        <v>0</v>
      </c>
      <c r="N36" s="10">
        <v>3</v>
      </c>
      <c r="O36" s="13">
        <f t="shared" si="13"/>
        <v>0</v>
      </c>
      <c r="P36" s="13">
        <f t="shared" si="14"/>
        <v>0</v>
      </c>
      <c r="Q36" s="13">
        <f t="shared" si="15"/>
        <v>1.3636363636363635</v>
      </c>
      <c r="R36" s="16">
        <f t="shared" si="16"/>
        <v>0.45454545454545453</v>
      </c>
      <c r="S36" s="55">
        <f t="shared" si="17"/>
        <v>1.6428450861906838</v>
      </c>
    </row>
    <row r="37" spans="1:19" s="17" customFormat="1">
      <c r="A37" s="10" t="s">
        <v>87</v>
      </c>
      <c r="B37" s="10" t="s">
        <v>88</v>
      </c>
      <c r="C37" s="10" t="s">
        <v>79</v>
      </c>
      <c r="D37" s="11" t="s">
        <v>9</v>
      </c>
      <c r="E37" s="12">
        <v>15</v>
      </c>
      <c r="F37" s="10">
        <v>10</v>
      </c>
      <c r="G37" s="10">
        <v>20</v>
      </c>
      <c r="H37" s="13">
        <f t="shared" si="9"/>
        <v>8.0753701211305512E-2</v>
      </c>
      <c r="I37" s="13">
        <f t="shared" si="10"/>
        <v>4.8297512678097079E-2</v>
      </c>
      <c r="J37" s="13">
        <f t="shared" si="11"/>
        <v>0.10035122930255895</v>
      </c>
      <c r="K37" s="14">
        <f t="shared" si="12"/>
        <v>7.646748106398718E-2</v>
      </c>
      <c r="L37" s="15">
        <v>0</v>
      </c>
      <c r="M37" s="15">
        <v>0</v>
      </c>
      <c r="N37" s="10">
        <v>1</v>
      </c>
      <c r="O37" s="13">
        <f t="shared" si="13"/>
        <v>0</v>
      </c>
      <c r="P37" s="13">
        <f t="shared" si="14"/>
        <v>0</v>
      </c>
      <c r="Q37" s="13">
        <f t="shared" si="15"/>
        <v>0.45454545454545453</v>
      </c>
      <c r="R37" s="16">
        <f t="shared" si="16"/>
        <v>0.15151515151515152</v>
      </c>
      <c r="S37" s="55">
        <f t="shared" si="17"/>
        <v>9.8981782199336482E-2</v>
      </c>
    </row>
    <row r="38" spans="1:19" s="17" customFormat="1">
      <c r="A38" s="10" t="s">
        <v>89</v>
      </c>
      <c r="B38" s="10" t="s">
        <v>90</v>
      </c>
      <c r="C38" s="10" t="s">
        <v>79</v>
      </c>
      <c r="D38" s="11" t="s">
        <v>9</v>
      </c>
      <c r="E38" s="12">
        <v>100</v>
      </c>
      <c r="F38" s="10">
        <v>115</v>
      </c>
      <c r="G38" s="10">
        <v>100</v>
      </c>
      <c r="H38" s="13">
        <f t="shared" si="9"/>
        <v>0.53835800807537015</v>
      </c>
      <c r="I38" s="13">
        <f t="shared" si="10"/>
        <v>0.55542139579811645</v>
      </c>
      <c r="J38" s="13">
        <f t="shared" si="11"/>
        <v>0.50175614651279477</v>
      </c>
      <c r="K38" s="14">
        <f t="shared" si="12"/>
        <v>0.53184518346209375</v>
      </c>
      <c r="L38" s="15">
        <v>321000</v>
      </c>
      <c r="M38" s="15">
        <v>0</v>
      </c>
      <c r="N38" s="10">
        <v>2</v>
      </c>
      <c r="O38" s="13">
        <f t="shared" si="13"/>
        <v>0.33581983686311717</v>
      </c>
      <c r="P38" s="13">
        <f t="shared" si="14"/>
        <v>0</v>
      </c>
      <c r="Q38" s="13">
        <f t="shared" si="15"/>
        <v>0.90909090909090906</v>
      </c>
      <c r="R38" s="16">
        <f t="shared" si="16"/>
        <v>0.41497024865134208</v>
      </c>
      <c r="S38" s="55">
        <f t="shared" si="17"/>
        <v>0.49678270301886818</v>
      </c>
    </row>
    <row r="39" spans="1:19" s="17" customFormat="1">
      <c r="A39" s="10" t="s">
        <v>91</v>
      </c>
      <c r="B39" s="10" t="s">
        <v>92</v>
      </c>
      <c r="C39" s="10" t="s">
        <v>79</v>
      </c>
      <c r="D39" s="11" t="s">
        <v>251</v>
      </c>
      <c r="E39" s="12">
        <v>20</v>
      </c>
      <c r="F39" s="10">
        <v>10</v>
      </c>
      <c r="G39" s="10">
        <v>0</v>
      </c>
      <c r="H39" s="13">
        <f t="shared" si="9"/>
        <v>0.10767160161507403</v>
      </c>
      <c r="I39" s="13">
        <f t="shared" si="10"/>
        <v>4.8297512678097079E-2</v>
      </c>
      <c r="J39" s="13">
        <f t="shared" si="11"/>
        <v>0</v>
      </c>
      <c r="K39" s="14">
        <f t="shared" si="12"/>
        <v>5.1989704764390368E-2</v>
      </c>
      <c r="L39" s="15">
        <v>218000</v>
      </c>
      <c r="M39" s="15">
        <v>0</v>
      </c>
      <c r="N39" s="10">
        <v>0</v>
      </c>
      <c r="O39" s="13">
        <f t="shared" si="13"/>
        <v>0.22806456210641601</v>
      </c>
      <c r="P39" s="13">
        <f t="shared" si="14"/>
        <v>0</v>
      </c>
      <c r="Q39" s="13">
        <f t="shared" si="15"/>
        <v>0</v>
      </c>
      <c r="R39" s="16">
        <f t="shared" si="16"/>
        <v>7.6021520702138676E-2</v>
      </c>
      <c r="S39" s="55">
        <f t="shared" si="17"/>
        <v>5.9199249545714858E-2</v>
      </c>
    </row>
    <row r="40" spans="1:19" s="17" customFormat="1">
      <c r="A40" s="10" t="s">
        <v>93</v>
      </c>
      <c r="B40" s="10" t="s">
        <v>94</v>
      </c>
      <c r="C40" s="10" t="s">
        <v>79</v>
      </c>
      <c r="D40" s="11" t="s">
        <v>251</v>
      </c>
      <c r="E40" s="12">
        <v>0</v>
      </c>
      <c r="F40" s="10">
        <v>0</v>
      </c>
      <c r="G40" s="10">
        <v>0</v>
      </c>
      <c r="H40" s="13">
        <f t="shared" si="9"/>
        <v>0</v>
      </c>
      <c r="I40" s="13">
        <f t="shared" si="10"/>
        <v>0</v>
      </c>
      <c r="J40" s="13">
        <f t="shared" si="11"/>
        <v>0</v>
      </c>
      <c r="K40" s="14">
        <f t="shared" si="12"/>
        <v>0</v>
      </c>
      <c r="L40" s="15">
        <v>0</v>
      </c>
      <c r="M40" s="15">
        <v>0</v>
      </c>
      <c r="N40" s="10">
        <v>0</v>
      </c>
      <c r="O40" s="13">
        <f t="shared" si="13"/>
        <v>0</v>
      </c>
      <c r="P40" s="13">
        <f t="shared" si="14"/>
        <v>0</v>
      </c>
      <c r="Q40" s="13">
        <f t="shared" si="15"/>
        <v>0</v>
      </c>
      <c r="R40" s="16">
        <f t="shared" si="16"/>
        <v>0</v>
      </c>
      <c r="S40" s="55">
        <f t="shared" si="17"/>
        <v>0</v>
      </c>
    </row>
    <row r="41" spans="1:19" s="17" customFormat="1">
      <c r="A41" s="10" t="s">
        <v>95</v>
      </c>
      <c r="B41" s="10" t="s">
        <v>96</v>
      </c>
      <c r="C41" s="10" t="s">
        <v>79</v>
      </c>
      <c r="D41" s="11" t="s">
        <v>251</v>
      </c>
      <c r="E41" s="12">
        <v>0</v>
      </c>
      <c r="F41" s="10">
        <v>0</v>
      </c>
      <c r="G41" s="10">
        <v>0</v>
      </c>
      <c r="H41" s="13">
        <f t="shared" si="9"/>
        <v>0</v>
      </c>
      <c r="I41" s="13">
        <f t="shared" si="10"/>
        <v>0</v>
      </c>
      <c r="J41" s="13">
        <f t="shared" si="11"/>
        <v>0</v>
      </c>
      <c r="K41" s="14">
        <f t="shared" si="12"/>
        <v>0</v>
      </c>
      <c r="L41" s="15">
        <v>0</v>
      </c>
      <c r="M41" s="15">
        <v>0</v>
      </c>
      <c r="N41" s="10">
        <v>0</v>
      </c>
      <c r="O41" s="13">
        <f t="shared" si="13"/>
        <v>0</v>
      </c>
      <c r="P41" s="13">
        <f t="shared" si="14"/>
        <v>0</v>
      </c>
      <c r="Q41" s="13">
        <f t="shared" si="15"/>
        <v>0</v>
      </c>
      <c r="R41" s="16">
        <f t="shared" si="16"/>
        <v>0</v>
      </c>
      <c r="S41" s="55">
        <f t="shared" si="17"/>
        <v>0</v>
      </c>
    </row>
    <row r="42" spans="1:19" s="17" customFormat="1">
      <c r="A42" s="10" t="s">
        <v>97</v>
      </c>
      <c r="B42" s="10" t="s">
        <v>98</v>
      </c>
      <c r="C42" s="10" t="s">
        <v>79</v>
      </c>
      <c r="D42" s="11" t="s">
        <v>3</v>
      </c>
      <c r="E42" s="12">
        <v>200</v>
      </c>
      <c r="F42" s="10">
        <v>200</v>
      </c>
      <c r="G42" s="10">
        <v>250</v>
      </c>
      <c r="H42" s="13">
        <f t="shared" si="9"/>
        <v>1.0767160161507403</v>
      </c>
      <c r="I42" s="13">
        <f t="shared" si="10"/>
        <v>0.96595025356194153</v>
      </c>
      <c r="J42" s="13">
        <f t="shared" si="11"/>
        <v>1.2543903662819869</v>
      </c>
      <c r="K42" s="14">
        <f t="shared" si="12"/>
        <v>1.0990188786648896</v>
      </c>
      <c r="L42" s="15">
        <v>2169500</v>
      </c>
      <c r="M42" s="15">
        <v>744500</v>
      </c>
      <c r="N42" s="10">
        <v>4</v>
      </c>
      <c r="O42" s="13">
        <f t="shared" si="13"/>
        <v>2.2696608600452732</v>
      </c>
      <c r="P42" s="13">
        <f t="shared" si="14"/>
        <v>0.8617138809675321</v>
      </c>
      <c r="Q42" s="13">
        <f t="shared" si="15"/>
        <v>1.8181818181818181</v>
      </c>
      <c r="R42" s="16">
        <f t="shared" si="16"/>
        <v>1.6498521863982076</v>
      </c>
      <c r="S42" s="55">
        <f t="shared" si="17"/>
        <v>1.2642688709848848</v>
      </c>
    </row>
    <row r="43" spans="1:19" s="17" customFormat="1">
      <c r="A43" s="10" t="s">
        <v>99</v>
      </c>
      <c r="B43" s="10" t="s">
        <v>100</v>
      </c>
      <c r="C43" s="10" t="s">
        <v>79</v>
      </c>
      <c r="D43" s="11" t="s">
        <v>6</v>
      </c>
      <c r="E43" s="12">
        <v>3870</v>
      </c>
      <c r="F43" s="10">
        <v>3800</v>
      </c>
      <c r="G43" s="10">
        <v>3135</v>
      </c>
      <c r="H43" s="13">
        <f t="shared" si="9"/>
        <v>20.834454912516822</v>
      </c>
      <c r="I43" s="13">
        <f t="shared" si="10"/>
        <v>18.353054817676888</v>
      </c>
      <c r="J43" s="13">
        <f t="shared" si="11"/>
        <v>15.730055193176115</v>
      </c>
      <c r="K43" s="14">
        <f t="shared" si="12"/>
        <v>18.305854974456608</v>
      </c>
      <c r="L43" s="15">
        <v>28065711</v>
      </c>
      <c r="M43" s="15">
        <f>27509860-578000</f>
        <v>26931860</v>
      </c>
      <c r="N43" s="10">
        <v>75</v>
      </c>
      <c r="O43" s="13">
        <f t="shared" si="13"/>
        <v>29.361440777156989</v>
      </c>
      <c r="P43" s="13">
        <f t="shared" si="14"/>
        <v>31.172004838514763</v>
      </c>
      <c r="Q43" s="13">
        <f t="shared" si="15"/>
        <v>34.090909090909086</v>
      </c>
      <c r="R43" s="16">
        <f t="shared" si="16"/>
        <v>31.541451568860275</v>
      </c>
      <c r="S43" s="55">
        <f t="shared" si="17"/>
        <v>22.276533952777708</v>
      </c>
    </row>
    <row r="44" spans="1:19" s="17" customFormat="1">
      <c r="A44" s="10" t="s">
        <v>101</v>
      </c>
      <c r="B44" s="10" t="s">
        <v>102</v>
      </c>
      <c r="C44" s="10" t="s">
        <v>79</v>
      </c>
      <c r="D44" s="11" t="s">
        <v>103</v>
      </c>
      <c r="E44" s="12">
        <v>75</v>
      </c>
      <c r="F44" s="10">
        <v>55</v>
      </c>
      <c r="G44" s="10">
        <v>25</v>
      </c>
      <c r="H44" s="13">
        <f t="shared" si="9"/>
        <v>0.40376850605652759</v>
      </c>
      <c r="I44" s="13">
        <f t="shared" si="10"/>
        <v>0.26563631972953394</v>
      </c>
      <c r="J44" s="13">
        <f t="shared" si="11"/>
        <v>0.12543903662819869</v>
      </c>
      <c r="K44" s="14">
        <f t="shared" si="12"/>
        <v>0.26494795413808675</v>
      </c>
      <c r="L44" s="15">
        <v>0</v>
      </c>
      <c r="M44" s="15">
        <v>0</v>
      </c>
      <c r="N44" s="10">
        <v>0</v>
      </c>
      <c r="O44" s="13">
        <f t="shared" si="13"/>
        <v>0</v>
      </c>
      <c r="P44" s="13">
        <f t="shared" si="14"/>
        <v>0</v>
      </c>
      <c r="Q44" s="13">
        <f t="shared" si="15"/>
        <v>0</v>
      </c>
      <c r="R44" s="16">
        <f t="shared" si="16"/>
        <v>0</v>
      </c>
      <c r="S44" s="55">
        <f t="shared" si="17"/>
        <v>0.18546356789666071</v>
      </c>
    </row>
    <row r="45" spans="1:19" s="17" customFormat="1">
      <c r="A45" s="10" t="s">
        <v>104</v>
      </c>
      <c r="B45" s="10" t="s">
        <v>105</v>
      </c>
      <c r="C45" s="10" t="s">
        <v>79</v>
      </c>
      <c r="D45" s="11" t="s">
        <v>9</v>
      </c>
      <c r="E45" s="12">
        <v>0</v>
      </c>
      <c r="F45" s="10">
        <v>0</v>
      </c>
      <c r="G45" s="10">
        <v>0</v>
      </c>
      <c r="H45" s="13">
        <f t="shared" si="9"/>
        <v>0</v>
      </c>
      <c r="I45" s="13">
        <f t="shared" si="10"/>
        <v>0</v>
      </c>
      <c r="J45" s="13">
        <f t="shared" si="11"/>
        <v>0</v>
      </c>
      <c r="K45" s="14">
        <f t="shared" si="12"/>
        <v>0</v>
      </c>
      <c r="L45" s="15">
        <v>0</v>
      </c>
      <c r="M45" s="15">
        <v>0</v>
      </c>
      <c r="N45" s="10">
        <v>0</v>
      </c>
      <c r="O45" s="13">
        <f t="shared" si="13"/>
        <v>0</v>
      </c>
      <c r="P45" s="13">
        <f t="shared" si="14"/>
        <v>0</v>
      </c>
      <c r="Q45" s="13">
        <f t="shared" si="15"/>
        <v>0</v>
      </c>
      <c r="R45" s="16">
        <f t="shared" si="16"/>
        <v>0</v>
      </c>
      <c r="S45" s="55">
        <f t="shared" si="17"/>
        <v>0</v>
      </c>
    </row>
    <row r="46" spans="1:19" s="17" customFormat="1">
      <c r="A46" s="10" t="s">
        <v>106</v>
      </c>
      <c r="B46" s="10" t="s">
        <v>107</v>
      </c>
      <c r="C46" s="10" t="s">
        <v>79</v>
      </c>
      <c r="D46" s="11" t="s">
        <v>9</v>
      </c>
      <c r="E46" s="12">
        <v>0</v>
      </c>
      <c r="F46" s="10">
        <v>0</v>
      </c>
      <c r="G46" s="10">
        <v>0</v>
      </c>
      <c r="H46" s="13">
        <f t="shared" si="9"/>
        <v>0</v>
      </c>
      <c r="I46" s="13">
        <f t="shared" si="10"/>
        <v>0</v>
      </c>
      <c r="J46" s="13">
        <f t="shared" si="11"/>
        <v>0</v>
      </c>
      <c r="K46" s="14">
        <f t="shared" si="12"/>
        <v>0</v>
      </c>
      <c r="L46" s="15">
        <v>0</v>
      </c>
      <c r="M46" s="15">
        <v>0</v>
      </c>
      <c r="N46" s="10">
        <v>0</v>
      </c>
      <c r="O46" s="13">
        <f t="shared" si="13"/>
        <v>0</v>
      </c>
      <c r="P46" s="13">
        <f t="shared" si="14"/>
        <v>0</v>
      </c>
      <c r="Q46" s="13">
        <f t="shared" si="15"/>
        <v>0</v>
      </c>
      <c r="R46" s="16">
        <f t="shared" si="16"/>
        <v>0</v>
      </c>
      <c r="S46" s="55">
        <f t="shared" si="17"/>
        <v>0</v>
      </c>
    </row>
    <row r="47" spans="1:19" s="17" customFormat="1">
      <c r="A47" s="10" t="s">
        <v>108</v>
      </c>
      <c r="B47" s="10" t="s">
        <v>109</v>
      </c>
      <c r="C47" s="10" t="s">
        <v>79</v>
      </c>
      <c r="D47" s="11" t="s">
        <v>9</v>
      </c>
      <c r="E47" s="12">
        <v>0</v>
      </c>
      <c r="F47" s="10">
        <v>0</v>
      </c>
      <c r="G47" s="10">
        <v>0</v>
      </c>
      <c r="H47" s="13">
        <f t="shared" si="9"/>
        <v>0</v>
      </c>
      <c r="I47" s="13">
        <f t="shared" si="10"/>
        <v>0</v>
      </c>
      <c r="J47" s="13">
        <f t="shared" si="11"/>
        <v>0</v>
      </c>
      <c r="K47" s="14">
        <f t="shared" si="12"/>
        <v>0</v>
      </c>
      <c r="L47" s="15">
        <v>0</v>
      </c>
      <c r="M47" s="15">
        <v>0</v>
      </c>
      <c r="N47" s="10">
        <v>0</v>
      </c>
      <c r="O47" s="13">
        <f t="shared" si="13"/>
        <v>0</v>
      </c>
      <c r="P47" s="13">
        <f t="shared" si="14"/>
        <v>0</v>
      </c>
      <c r="Q47" s="13">
        <f t="shared" si="15"/>
        <v>0</v>
      </c>
      <c r="R47" s="16">
        <f t="shared" si="16"/>
        <v>0</v>
      </c>
      <c r="S47" s="55">
        <f t="shared" si="17"/>
        <v>0</v>
      </c>
    </row>
    <row r="48" spans="1:19" s="17" customFormat="1">
      <c r="A48" s="10" t="s">
        <v>110</v>
      </c>
      <c r="B48" s="10" t="s">
        <v>111</v>
      </c>
      <c r="C48" s="10" t="s">
        <v>79</v>
      </c>
      <c r="D48" s="11" t="s">
        <v>9</v>
      </c>
      <c r="E48" s="12">
        <v>0</v>
      </c>
      <c r="F48" s="10">
        <v>10</v>
      </c>
      <c r="G48" s="10">
        <v>0</v>
      </c>
      <c r="H48" s="13">
        <f t="shared" si="9"/>
        <v>0</v>
      </c>
      <c r="I48" s="13">
        <f t="shared" si="10"/>
        <v>4.8297512678097079E-2</v>
      </c>
      <c r="J48" s="13">
        <f t="shared" si="11"/>
        <v>0</v>
      </c>
      <c r="K48" s="14">
        <f t="shared" si="12"/>
        <v>1.6099170892699025E-2</v>
      </c>
      <c r="L48" s="15">
        <v>0</v>
      </c>
      <c r="M48" s="15">
        <v>0</v>
      </c>
      <c r="N48" s="10">
        <v>0</v>
      </c>
      <c r="O48" s="13">
        <f t="shared" si="13"/>
        <v>0</v>
      </c>
      <c r="P48" s="13">
        <f t="shared" si="14"/>
        <v>0</v>
      </c>
      <c r="Q48" s="13">
        <f t="shared" si="15"/>
        <v>0</v>
      </c>
      <c r="R48" s="16">
        <f t="shared" si="16"/>
        <v>0</v>
      </c>
      <c r="S48" s="55">
        <f t="shared" si="17"/>
        <v>1.1269419624889317E-2</v>
      </c>
    </row>
    <row r="49" spans="1:19" s="17" customFormat="1">
      <c r="A49" s="10" t="s">
        <v>112</v>
      </c>
      <c r="B49" s="10" t="s">
        <v>113</v>
      </c>
      <c r="C49" s="10" t="s">
        <v>79</v>
      </c>
      <c r="D49" s="11" t="s">
        <v>9</v>
      </c>
      <c r="E49" s="12">
        <v>0</v>
      </c>
      <c r="F49" s="10">
        <v>0</v>
      </c>
      <c r="G49" s="10">
        <v>0</v>
      </c>
      <c r="H49" s="13">
        <f t="shared" si="9"/>
        <v>0</v>
      </c>
      <c r="I49" s="13">
        <f t="shared" si="10"/>
        <v>0</v>
      </c>
      <c r="J49" s="13">
        <f t="shared" si="11"/>
        <v>0</v>
      </c>
      <c r="K49" s="14">
        <f t="shared" si="12"/>
        <v>0</v>
      </c>
      <c r="L49" s="15">
        <v>0</v>
      </c>
      <c r="M49" s="15">
        <v>0</v>
      </c>
      <c r="N49" s="10">
        <v>0</v>
      </c>
      <c r="O49" s="13">
        <f t="shared" si="13"/>
        <v>0</v>
      </c>
      <c r="P49" s="13">
        <f t="shared" si="14"/>
        <v>0</v>
      </c>
      <c r="Q49" s="13">
        <f t="shared" si="15"/>
        <v>0</v>
      </c>
      <c r="R49" s="16">
        <f t="shared" si="16"/>
        <v>0</v>
      </c>
      <c r="S49" s="55">
        <f t="shared" si="17"/>
        <v>0</v>
      </c>
    </row>
    <row r="50" spans="1:19" s="17" customFormat="1">
      <c r="A50" s="10" t="s">
        <v>114</v>
      </c>
      <c r="B50" s="10" t="s">
        <v>115</v>
      </c>
      <c r="C50" s="10" t="s">
        <v>79</v>
      </c>
      <c r="D50" s="11" t="s">
        <v>9</v>
      </c>
      <c r="E50" s="12">
        <v>0</v>
      </c>
      <c r="F50" s="10">
        <v>0</v>
      </c>
      <c r="G50" s="10">
        <v>5</v>
      </c>
      <c r="H50" s="13">
        <f t="shared" si="9"/>
        <v>0</v>
      </c>
      <c r="I50" s="13">
        <f t="shared" si="10"/>
        <v>0</v>
      </c>
      <c r="J50" s="13">
        <f t="shared" si="11"/>
        <v>2.5087807325639738E-2</v>
      </c>
      <c r="K50" s="14">
        <f t="shared" si="12"/>
        <v>8.3626024418799131E-3</v>
      </c>
      <c r="L50" s="15">
        <v>0</v>
      </c>
      <c r="M50" s="15">
        <v>101884</v>
      </c>
      <c r="N50" s="10">
        <v>0</v>
      </c>
      <c r="O50" s="13">
        <f t="shared" si="13"/>
        <v>0</v>
      </c>
      <c r="P50" s="13">
        <f t="shared" si="14"/>
        <v>0.11792458972262733</v>
      </c>
      <c r="Q50" s="13">
        <f t="shared" si="15"/>
        <v>0</v>
      </c>
      <c r="R50" s="16">
        <f t="shared" si="16"/>
        <v>3.9308196574209107E-2</v>
      </c>
      <c r="S50" s="55">
        <f t="shared" si="17"/>
        <v>1.7646280681578672E-2</v>
      </c>
    </row>
    <row r="51" spans="1:19" s="17" customFormat="1">
      <c r="A51" s="10" t="s">
        <v>116</v>
      </c>
      <c r="B51" s="10" t="s">
        <v>117</v>
      </c>
      <c r="C51" s="10" t="s">
        <v>79</v>
      </c>
      <c r="D51" s="11" t="s">
        <v>311</v>
      </c>
      <c r="E51" s="12">
        <v>0</v>
      </c>
      <c r="F51" s="10">
        <v>0</v>
      </c>
      <c r="G51" s="10">
        <v>0</v>
      </c>
      <c r="H51" s="13">
        <f t="shared" si="9"/>
        <v>0</v>
      </c>
      <c r="I51" s="13">
        <f t="shared" si="10"/>
        <v>0</v>
      </c>
      <c r="J51" s="13">
        <f t="shared" si="11"/>
        <v>0</v>
      </c>
      <c r="K51" s="14">
        <f t="shared" si="12"/>
        <v>0</v>
      </c>
      <c r="L51" s="15">
        <v>0</v>
      </c>
      <c r="M51" s="15">
        <v>0</v>
      </c>
      <c r="N51" s="10">
        <v>0</v>
      </c>
      <c r="O51" s="13">
        <f t="shared" si="13"/>
        <v>0</v>
      </c>
      <c r="P51" s="13">
        <f t="shared" si="14"/>
        <v>0</v>
      </c>
      <c r="Q51" s="13">
        <f t="shared" si="15"/>
        <v>0</v>
      </c>
      <c r="R51" s="16">
        <f t="shared" si="16"/>
        <v>0</v>
      </c>
      <c r="S51" s="55">
        <f t="shared" si="17"/>
        <v>0</v>
      </c>
    </row>
    <row r="52" spans="1:19" s="17" customFormat="1">
      <c r="A52" s="10" t="s">
        <v>118</v>
      </c>
      <c r="B52" s="10" t="s">
        <v>119</v>
      </c>
      <c r="C52" s="10" t="s">
        <v>79</v>
      </c>
      <c r="D52" s="11" t="s">
        <v>9</v>
      </c>
      <c r="E52" s="12">
        <v>100</v>
      </c>
      <c r="F52" s="10">
        <v>70</v>
      </c>
      <c r="G52" s="10">
        <v>70</v>
      </c>
      <c r="H52" s="13">
        <f t="shared" si="9"/>
        <v>0.53835800807537015</v>
      </c>
      <c r="I52" s="13">
        <f t="shared" si="10"/>
        <v>0.33808258874667957</v>
      </c>
      <c r="J52" s="13">
        <f t="shared" si="11"/>
        <v>0.35122930255895635</v>
      </c>
      <c r="K52" s="14">
        <f t="shared" si="12"/>
        <v>0.40922329979366873</v>
      </c>
      <c r="L52" s="15">
        <v>308000</v>
      </c>
      <c r="M52" s="15">
        <v>843858</v>
      </c>
      <c r="N52" s="10">
        <v>0</v>
      </c>
      <c r="O52" s="13">
        <f t="shared" si="13"/>
        <v>0.32221965655401896</v>
      </c>
      <c r="P52" s="13">
        <f t="shared" si="14"/>
        <v>0.97671477792545291</v>
      </c>
      <c r="Q52" s="13">
        <f t="shared" si="15"/>
        <v>0</v>
      </c>
      <c r="R52" s="16">
        <f t="shared" si="16"/>
        <v>0.43297814482649061</v>
      </c>
      <c r="S52" s="55">
        <f t="shared" si="17"/>
        <v>0.41634975330351526</v>
      </c>
    </row>
    <row r="53" spans="1:19" s="17" customFormat="1" ht="14.25" customHeight="1">
      <c r="A53" s="10" t="s">
        <v>120</v>
      </c>
      <c r="B53" s="10" t="s">
        <v>121</v>
      </c>
      <c r="C53" s="10" t="s">
        <v>79</v>
      </c>
      <c r="D53" s="11" t="s">
        <v>311</v>
      </c>
      <c r="E53" s="12">
        <v>0</v>
      </c>
      <c r="F53" s="10">
        <v>0</v>
      </c>
      <c r="G53" s="10">
        <v>0</v>
      </c>
      <c r="H53" s="13">
        <f t="shared" si="9"/>
        <v>0</v>
      </c>
      <c r="I53" s="13">
        <f t="shared" si="10"/>
        <v>0</v>
      </c>
      <c r="J53" s="13">
        <f t="shared" si="11"/>
        <v>0</v>
      </c>
      <c r="K53" s="14">
        <f t="shared" si="12"/>
        <v>0</v>
      </c>
      <c r="L53" s="15">
        <v>0</v>
      </c>
      <c r="M53" s="15">
        <v>0</v>
      </c>
      <c r="N53" s="10">
        <v>0</v>
      </c>
      <c r="O53" s="13">
        <f t="shared" si="13"/>
        <v>0</v>
      </c>
      <c r="P53" s="13">
        <f t="shared" si="14"/>
        <v>0</v>
      </c>
      <c r="Q53" s="13">
        <f t="shared" si="15"/>
        <v>0</v>
      </c>
      <c r="R53" s="16">
        <f t="shared" si="16"/>
        <v>0</v>
      </c>
      <c r="S53" s="55">
        <f t="shared" si="17"/>
        <v>0</v>
      </c>
    </row>
    <row r="54" spans="1:19" s="17" customFormat="1">
      <c r="A54" s="10" t="s">
        <v>122</v>
      </c>
      <c r="B54" s="10" t="s">
        <v>123</v>
      </c>
      <c r="C54" s="10" t="s">
        <v>79</v>
      </c>
      <c r="D54" s="11" t="s">
        <v>9</v>
      </c>
      <c r="E54" s="12">
        <v>0</v>
      </c>
      <c r="F54" s="10">
        <v>0</v>
      </c>
      <c r="G54" s="10">
        <v>0</v>
      </c>
      <c r="H54" s="13">
        <f t="shared" si="9"/>
        <v>0</v>
      </c>
      <c r="I54" s="13">
        <f t="shared" si="10"/>
        <v>0</v>
      </c>
      <c r="J54" s="13">
        <f t="shared" si="11"/>
        <v>0</v>
      </c>
      <c r="K54" s="14">
        <f t="shared" si="12"/>
        <v>0</v>
      </c>
      <c r="L54" s="15">
        <v>0</v>
      </c>
      <c r="M54" s="15">
        <v>0</v>
      </c>
      <c r="N54" s="10">
        <v>0</v>
      </c>
      <c r="O54" s="13">
        <f t="shared" si="13"/>
        <v>0</v>
      </c>
      <c r="P54" s="13">
        <f t="shared" si="14"/>
        <v>0</v>
      </c>
      <c r="Q54" s="13">
        <f t="shared" si="15"/>
        <v>0</v>
      </c>
      <c r="R54" s="16">
        <f t="shared" si="16"/>
        <v>0</v>
      </c>
      <c r="S54" s="55">
        <f t="shared" si="17"/>
        <v>0</v>
      </c>
    </row>
    <row r="55" spans="1:19" s="17" customFormat="1">
      <c r="A55" s="10" t="s">
        <v>124</v>
      </c>
      <c r="B55" s="10" t="s">
        <v>125</v>
      </c>
      <c r="C55" s="10" t="s">
        <v>79</v>
      </c>
      <c r="D55" s="11" t="s">
        <v>311</v>
      </c>
      <c r="E55" s="12">
        <v>0</v>
      </c>
      <c r="F55" s="10">
        <v>0</v>
      </c>
      <c r="G55" s="10">
        <v>0</v>
      </c>
      <c r="H55" s="13">
        <f t="shared" si="9"/>
        <v>0</v>
      </c>
      <c r="I55" s="13">
        <f t="shared" si="10"/>
        <v>0</v>
      </c>
      <c r="J55" s="13">
        <f t="shared" si="11"/>
        <v>0</v>
      </c>
      <c r="K55" s="14">
        <f t="shared" si="12"/>
        <v>0</v>
      </c>
      <c r="L55" s="15">
        <v>0</v>
      </c>
      <c r="M55" s="15">
        <v>0</v>
      </c>
      <c r="N55" s="10">
        <v>0</v>
      </c>
      <c r="O55" s="13">
        <f t="shared" si="13"/>
        <v>0</v>
      </c>
      <c r="P55" s="13">
        <f t="shared" si="14"/>
        <v>0</v>
      </c>
      <c r="Q55" s="13">
        <f t="shared" si="15"/>
        <v>0</v>
      </c>
      <c r="R55" s="16">
        <f t="shared" si="16"/>
        <v>0</v>
      </c>
      <c r="S55" s="55">
        <f t="shared" si="17"/>
        <v>0</v>
      </c>
    </row>
    <row r="56" spans="1:19" s="17" customFormat="1">
      <c r="A56" s="10" t="s">
        <v>126</v>
      </c>
      <c r="B56" s="10" t="s">
        <v>127</v>
      </c>
      <c r="C56" s="10" t="s">
        <v>79</v>
      </c>
      <c r="D56" s="11" t="s">
        <v>311</v>
      </c>
      <c r="E56" s="12">
        <v>0</v>
      </c>
      <c r="F56" s="10">
        <v>0</v>
      </c>
      <c r="G56" s="10">
        <v>0</v>
      </c>
      <c r="H56" s="13">
        <f t="shared" si="9"/>
        <v>0</v>
      </c>
      <c r="I56" s="13">
        <f t="shared" si="10"/>
        <v>0</v>
      </c>
      <c r="J56" s="13">
        <f t="shared" si="11"/>
        <v>0</v>
      </c>
      <c r="K56" s="14">
        <f t="shared" si="12"/>
        <v>0</v>
      </c>
      <c r="L56" s="15">
        <v>0</v>
      </c>
      <c r="M56" s="15">
        <v>0</v>
      </c>
      <c r="N56" s="10">
        <v>0</v>
      </c>
      <c r="O56" s="13">
        <f t="shared" si="13"/>
        <v>0</v>
      </c>
      <c r="P56" s="13">
        <f t="shared" si="14"/>
        <v>0</v>
      </c>
      <c r="Q56" s="13">
        <f t="shared" si="15"/>
        <v>0</v>
      </c>
      <c r="R56" s="16">
        <f t="shared" si="16"/>
        <v>0</v>
      </c>
      <c r="S56" s="55">
        <f t="shared" si="17"/>
        <v>0</v>
      </c>
    </row>
    <row r="57" spans="1:19" s="17" customFormat="1">
      <c r="A57" s="10" t="s">
        <v>128</v>
      </c>
      <c r="B57" s="10" t="s">
        <v>129</v>
      </c>
      <c r="C57" s="10" t="s">
        <v>79</v>
      </c>
      <c r="D57" s="11" t="s">
        <v>9</v>
      </c>
      <c r="E57" s="12">
        <v>0</v>
      </c>
      <c r="F57" s="10">
        <v>0</v>
      </c>
      <c r="G57" s="10">
        <v>0</v>
      </c>
      <c r="H57" s="13">
        <f t="shared" si="9"/>
        <v>0</v>
      </c>
      <c r="I57" s="13">
        <f t="shared" si="10"/>
        <v>0</v>
      </c>
      <c r="J57" s="13">
        <f t="shared" si="11"/>
        <v>0</v>
      </c>
      <c r="K57" s="14">
        <f t="shared" si="12"/>
        <v>0</v>
      </c>
      <c r="L57" s="15">
        <v>0</v>
      </c>
      <c r="M57" s="15">
        <v>0</v>
      </c>
      <c r="N57" s="10">
        <v>0</v>
      </c>
      <c r="O57" s="13">
        <f t="shared" si="13"/>
        <v>0</v>
      </c>
      <c r="P57" s="13">
        <f t="shared" si="14"/>
        <v>0</v>
      </c>
      <c r="Q57" s="13">
        <f t="shared" si="15"/>
        <v>0</v>
      </c>
      <c r="R57" s="16">
        <f t="shared" si="16"/>
        <v>0</v>
      </c>
      <c r="S57" s="55">
        <f t="shared" si="17"/>
        <v>0</v>
      </c>
    </row>
    <row r="58" spans="1:19" s="17" customFormat="1">
      <c r="A58" s="10" t="s">
        <v>130</v>
      </c>
      <c r="B58" s="10" t="s">
        <v>131</v>
      </c>
      <c r="C58" s="10" t="s">
        <v>79</v>
      </c>
      <c r="D58" s="11" t="s">
        <v>251</v>
      </c>
      <c r="E58" s="12">
        <v>215</v>
      </c>
      <c r="F58" s="10">
        <v>360</v>
      </c>
      <c r="G58" s="10">
        <v>285</v>
      </c>
      <c r="H58" s="13">
        <f t="shared" si="9"/>
        <v>1.1574697173620458</v>
      </c>
      <c r="I58" s="13">
        <f t="shared" si="10"/>
        <v>1.7387104564114948</v>
      </c>
      <c r="J58" s="13">
        <f t="shared" si="11"/>
        <v>1.4300050175614651</v>
      </c>
      <c r="K58" s="14">
        <f t="shared" si="12"/>
        <v>1.4420617304450019</v>
      </c>
      <c r="L58" s="15">
        <v>0</v>
      </c>
      <c r="M58" s="15">
        <v>309084</v>
      </c>
      <c r="N58" s="10">
        <v>0</v>
      </c>
      <c r="O58" s="13">
        <f t="shared" si="13"/>
        <v>0</v>
      </c>
      <c r="P58" s="13">
        <f t="shared" si="14"/>
        <v>0.35774610233038107</v>
      </c>
      <c r="Q58" s="13">
        <f t="shared" si="15"/>
        <v>0</v>
      </c>
      <c r="R58" s="16">
        <f t="shared" si="16"/>
        <v>0.11924870077679368</v>
      </c>
      <c r="S58" s="55">
        <f t="shared" si="17"/>
        <v>1.0452178215445393</v>
      </c>
    </row>
    <row r="59" spans="1:19" s="17" customFormat="1">
      <c r="A59" s="10" t="s">
        <v>132</v>
      </c>
      <c r="B59" s="10" t="s">
        <v>133</v>
      </c>
      <c r="C59" s="10" t="s">
        <v>79</v>
      </c>
      <c r="D59" s="11" t="s">
        <v>251</v>
      </c>
      <c r="E59" s="12">
        <v>20</v>
      </c>
      <c r="F59" s="10">
        <v>40</v>
      </c>
      <c r="G59" s="10">
        <v>35</v>
      </c>
      <c r="H59" s="13">
        <f t="shared" si="9"/>
        <v>0.10767160161507403</v>
      </c>
      <c r="I59" s="13">
        <f t="shared" si="10"/>
        <v>0.19319005071238832</v>
      </c>
      <c r="J59" s="13">
        <f t="shared" si="11"/>
        <v>0.17561465127947817</v>
      </c>
      <c r="K59" s="14">
        <f t="shared" si="12"/>
        <v>0.15882543453564685</v>
      </c>
      <c r="L59" s="15">
        <v>231000</v>
      </c>
      <c r="M59" s="15">
        <v>0</v>
      </c>
      <c r="N59" s="10">
        <v>0</v>
      </c>
      <c r="O59" s="13">
        <f t="shared" si="13"/>
        <v>0.24166474241551422</v>
      </c>
      <c r="P59" s="13">
        <f t="shared" si="14"/>
        <v>0</v>
      </c>
      <c r="Q59" s="13">
        <f t="shared" si="15"/>
        <v>0</v>
      </c>
      <c r="R59" s="16">
        <f t="shared" si="16"/>
        <v>8.0554914138504741E-2</v>
      </c>
      <c r="S59" s="55">
        <f t="shared" si="17"/>
        <v>0.1353442784165042</v>
      </c>
    </row>
    <row r="60" spans="1:19" s="17" customFormat="1">
      <c r="A60" s="10" t="s">
        <v>134</v>
      </c>
      <c r="B60" s="10" t="s">
        <v>135</v>
      </c>
      <c r="C60" s="10" t="s">
        <v>79</v>
      </c>
      <c r="D60" s="11" t="s">
        <v>311</v>
      </c>
      <c r="E60" s="12">
        <v>0</v>
      </c>
      <c r="F60" s="10">
        <v>0</v>
      </c>
      <c r="G60" s="10">
        <v>0</v>
      </c>
      <c r="H60" s="13">
        <f t="shared" si="9"/>
        <v>0</v>
      </c>
      <c r="I60" s="13">
        <f t="shared" si="10"/>
        <v>0</v>
      </c>
      <c r="J60" s="13">
        <f t="shared" si="11"/>
        <v>0</v>
      </c>
      <c r="K60" s="14">
        <f t="shared" si="12"/>
        <v>0</v>
      </c>
      <c r="L60" s="15">
        <v>0</v>
      </c>
      <c r="M60" s="15">
        <v>0</v>
      </c>
      <c r="N60" s="10">
        <v>0</v>
      </c>
      <c r="O60" s="13">
        <f t="shared" si="13"/>
        <v>0</v>
      </c>
      <c r="P60" s="13">
        <f t="shared" si="14"/>
        <v>0</v>
      </c>
      <c r="Q60" s="13">
        <f t="shared" si="15"/>
        <v>0</v>
      </c>
      <c r="R60" s="16">
        <f t="shared" si="16"/>
        <v>0</v>
      </c>
      <c r="S60" s="55">
        <f t="shared" si="17"/>
        <v>0</v>
      </c>
    </row>
    <row r="61" spans="1:19" s="17" customFormat="1">
      <c r="A61" s="10" t="s">
        <v>136</v>
      </c>
      <c r="B61" s="10" t="s">
        <v>137</v>
      </c>
      <c r="C61" s="10" t="s">
        <v>79</v>
      </c>
      <c r="D61" s="11" t="s">
        <v>9</v>
      </c>
      <c r="E61" s="12">
        <v>0</v>
      </c>
      <c r="F61" s="10">
        <v>0</v>
      </c>
      <c r="G61" s="10">
        <v>0</v>
      </c>
      <c r="H61" s="13">
        <f t="shared" si="9"/>
        <v>0</v>
      </c>
      <c r="I61" s="13">
        <f t="shared" si="10"/>
        <v>0</v>
      </c>
      <c r="J61" s="13">
        <f t="shared" si="11"/>
        <v>0</v>
      </c>
      <c r="K61" s="14">
        <f t="shared" si="12"/>
        <v>0</v>
      </c>
      <c r="L61" s="15">
        <v>0</v>
      </c>
      <c r="M61" s="15">
        <v>0</v>
      </c>
      <c r="N61" s="10">
        <v>0</v>
      </c>
      <c r="O61" s="13">
        <f t="shared" si="13"/>
        <v>0</v>
      </c>
      <c r="P61" s="13">
        <f t="shared" si="14"/>
        <v>0</v>
      </c>
      <c r="Q61" s="13">
        <f t="shared" si="15"/>
        <v>0</v>
      </c>
      <c r="R61" s="16">
        <f t="shared" si="16"/>
        <v>0</v>
      </c>
      <c r="S61" s="55">
        <f t="shared" si="17"/>
        <v>0</v>
      </c>
    </row>
    <row r="62" spans="1:19" s="17" customFormat="1">
      <c r="A62" s="10" t="s">
        <v>138</v>
      </c>
      <c r="B62" s="10" t="s">
        <v>139</v>
      </c>
      <c r="C62" s="10" t="s">
        <v>79</v>
      </c>
      <c r="D62" s="11" t="s">
        <v>9</v>
      </c>
      <c r="E62" s="12">
        <v>0</v>
      </c>
      <c r="F62" s="10">
        <v>0</v>
      </c>
      <c r="G62" s="10">
        <v>0</v>
      </c>
      <c r="H62" s="13">
        <f t="shared" si="9"/>
        <v>0</v>
      </c>
      <c r="I62" s="13">
        <f t="shared" si="10"/>
        <v>0</v>
      </c>
      <c r="J62" s="13">
        <f t="shared" si="11"/>
        <v>0</v>
      </c>
      <c r="K62" s="14">
        <f t="shared" si="12"/>
        <v>0</v>
      </c>
      <c r="L62" s="15">
        <v>0</v>
      </c>
      <c r="M62" s="15">
        <v>0</v>
      </c>
      <c r="N62" s="10">
        <v>0</v>
      </c>
      <c r="O62" s="13">
        <f t="shared" si="13"/>
        <v>0</v>
      </c>
      <c r="P62" s="13">
        <f t="shared" si="14"/>
        <v>0</v>
      </c>
      <c r="Q62" s="13">
        <f t="shared" si="15"/>
        <v>0</v>
      </c>
      <c r="R62" s="16">
        <f t="shared" si="16"/>
        <v>0</v>
      </c>
      <c r="S62" s="55">
        <f t="shared" si="17"/>
        <v>0</v>
      </c>
    </row>
    <row r="63" spans="1:19" s="17" customFormat="1">
      <c r="A63" s="10" t="s">
        <v>140</v>
      </c>
      <c r="B63" s="10" t="s">
        <v>141</v>
      </c>
      <c r="C63" s="10" t="s">
        <v>79</v>
      </c>
      <c r="D63" s="11" t="s">
        <v>3</v>
      </c>
      <c r="E63" s="12">
        <v>355</v>
      </c>
      <c r="F63" s="10">
        <v>540</v>
      </c>
      <c r="G63" s="10">
        <v>555</v>
      </c>
      <c r="H63" s="13">
        <f t="shared" si="9"/>
        <v>1.911170928667564</v>
      </c>
      <c r="I63" s="13">
        <f t="shared" si="10"/>
        <v>2.6080656846172423</v>
      </c>
      <c r="J63" s="13">
        <f t="shared" si="11"/>
        <v>2.784746613146011</v>
      </c>
      <c r="K63" s="14">
        <f t="shared" si="12"/>
        <v>2.4346610754769391</v>
      </c>
      <c r="L63" s="15">
        <v>3690000</v>
      </c>
      <c r="M63" s="15">
        <v>4305590</v>
      </c>
      <c r="N63" s="10">
        <v>5</v>
      </c>
      <c r="O63" s="13">
        <f t="shared" si="13"/>
        <v>3.8603588723517208</v>
      </c>
      <c r="P63" s="13">
        <f t="shared" si="14"/>
        <v>4.9834609385560737</v>
      </c>
      <c r="Q63" s="13">
        <f t="shared" si="15"/>
        <v>2.2727272727272725</v>
      </c>
      <c r="R63" s="16">
        <f t="shared" si="16"/>
        <v>3.7055156945450221</v>
      </c>
      <c r="S63" s="55">
        <f t="shared" si="17"/>
        <v>2.8159174611973636</v>
      </c>
    </row>
    <row r="64" spans="1:19" s="17" customFormat="1">
      <c r="A64" s="10" t="s">
        <v>142</v>
      </c>
      <c r="B64" s="10" t="s">
        <v>143</v>
      </c>
      <c r="C64" s="10" t="s">
        <v>79</v>
      </c>
      <c r="D64" s="11" t="s">
        <v>9</v>
      </c>
      <c r="E64" s="12">
        <v>30</v>
      </c>
      <c r="F64" s="10">
        <v>30</v>
      </c>
      <c r="G64" s="10">
        <v>30</v>
      </c>
      <c r="H64" s="13">
        <f t="shared" si="9"/>
        <v>0.16150740242261102</v>
      </c>
      <c r="I64" s="13">
        <f t="shared" si="10"/>
        <v>0.14489253803429122</v>
      </c>
      <c r="J64" s="13">
        <f t="shared" si="11"/>
        <v>0.15052684395383842</v>
      </c>
      <c r="K64" s="14">
        <f t="shared" si="12"/>
        <v>0.15230892813691355</v>
      </c>
      <c r="L64" s="15">
        <v>0</v>
      </c>
      <c r="M64" s="15">
        <v>0</v>
      </c>
      <c r="N64" s="10">
        <v>3</v>
      </c>
      <c r="O64" s="13">
        <f t="shared" si="13"/>
        <v>0</v>
      </c>
      <c r="P64" s="13">
        <f t="shared" si="14"/>
        <v>0</v>
      </c>
      <c r="Q64" s="13">
        <f t="shared" si="15"/>
        <v>1.3636363636363635</v>
      </c>
      <c r="R64" s="16">
        <f t="shared" si="16"/>
        <v>0.45454545454545453</v>
      </c>
      <c r="S64" s="55">
        <f t="shared" si="17"/>
        <v>0.24297988605947585</v>
      </c>
    </row>
    <row r="65" spans="1:19" s="17" customFormat="1">
      <c r="A65" s="10" t="s">
        <v>144</v>
      </c>
      <c r="B65" s="10" t="s">
        <v>145</v>
      </c>
      <c r="C65" s="10" t="s">
        <v>79</v>
      </c>
      <c r="D65" s="11" t="s">
        <v>9</v>
      </c>
      <c r="E65" s="12">
        <v>0</v>
      </c>
      <c r="F65" s="10">
        <v>0</v>
      </c>
      <c r="G65" s="10">
        <v>0</v>
      </c>
      <c r="H65" s="13">
        <f t="shared" si="9"/>
        <v>0</v>
      </c>
      <c r="I65" s="13">
        <f t="shared" si="10"/>
        <v>0</v>
      </c>
      <c r="J65" s="13">
        <f t="shared" si="11"/>
        <v>0</v>
      </c>
      <c r="K65" s="14">
        <f t="shared" si="12"/>
        <v>0</v>
      </c>
      <c r="L65" s="15">
        <v>0</v>
      </c>
      <c r="M65" s="15">
        <v>0</v>
      </c>
      <c r="N65" s="10">
        <v>0</v>
      </c>
      <c r="O65" s="13">
        <f t="shared" si="13"/>
        <v>0</v>
      </c>
      <c r="P65" s="13">
        <f t="shared" si="14"/>
        <v>0</v>
      </c>
      <c r="Q65" s="13">
        <f t="shared" si="15"/>
        <v>0</v>
      </c>
      <c r="R65" s="16">
        <f t="shared" si="16"/>
        <v>0</v>
      </c>
      <c r="S65" s="55">
        <f t="shared" si="17"/>
        <v>0</v>
      </c>
    </row>
    <row r="66" spans="1:19" s="17" customFormat="1">
      <c r="A66" s="10" t="s">
        <v>146</v>
      </c>
      <c r="B66" s="10" t="s">
        <v>147</v>
      </c>
      <c r="C66" s="10" t="s">
        <v>79</v>
      </c>
      <c r="D66" s="11" t="s">
        <v>9</v>
      </c>
      <c r="E66" s="12">
        <v>0</v>
      </c>
      <c r="F66" s="10">
        <v>0</v>
      </c>
      <c r="G66" s="10">
        <v>0</v>
      </c>
      <c r="H66" s="13">
        <f t="shared" ref="H66:H97" si="18">100/($E$140)*E66</f>
        <v>0</v>
      </c>
      <c r="I66" s="13">
        <f t="shared" ref="I66:I97" si="19">100/($F$140)*F66</f>
        <v>0</v>
      </c>
      <c r="J66" s="13">
        <f t="shared" ref="J66:J97" si="20">100/($G$140)*G66</f>
        <v>0</v>
      </c>
      <c r="K66" s="14">
        <f t="shared" ref="K66:K97" si="21">(H66/3)+(I66/3)+(J66/3)</f>
        <v>0</v>
      </c>
      <c r="L66" s="15">
        <v>0</v>
      </c>
      <c r="M66" s="15">
        <v>0</v>
      </c>
      <c r="N66" s="10">
        <v>0</v>
      </c>
      <c r="O66" s="13">
        <f t="shared" ref="O66:O97" si="22">100/($L$140)*L66</f>
        <v>0</v>
      </c>
      <c r="P66" s="13">
        <f t="shared" ref="P66:P97" si="23">100/($M$140)*M66</f>
        <v>0</v>
      </c>
      <c r="Q66" s="13">
        <f t="shared" ref="Q66:Q97" si="24">100/($N$140)*N66</f>
        <v>0</v>
      </c>
      <c r="R66" s="16">
        <f t="shared" ref="R66:R97" si="25">(O66/3)+(P66/3)+(Q66/3)</f>
        <v>0</v>
      </c>
      <c r="S66" s="55">
        <f t="shared" ref="S66:S97" si="26">(K66*0.7)+(R66*0.3)</f>
        <v>0</v>
      </c>
    </row>
    <row r="67" spans="1:19" s="17" customFormat="1">
      <c r="A67" s="10" t="s">
        <v>148</v>
      </c>
      <c r="B67" s="10" t="s">
        <v>149</v>
      </c>
      <c r="C67" s="10" t="s">
        <v>79</v>
      </c>
      <c r="D67" s="11" t="s">
        <v>9</v>
      </c>
      <c r="E67" s="12">
        <v>0</v>
      </c>
      <c r="F67" s="10">
        <v>0</v>
      </c>
      <c r="G67" s="10">
        <v>0</v>
      </c>
      <c r="H67" s="13">
        <f t="shared" si="18"/>
        <v>0</v>
      </c>
      <c r="I67" s="13">
        <f t="shared" si="19"/>
        <v>0</v>
      </c>
      <c r="J67" s="13">
        <f t="shared" si="20"/>
        <v>0</v>
      </c>
      <c r="K67" s="14">
        <f t="shared" si="21"/>
        <v>0</v>
      </c>
      <c r="L67" s="15">
        <v>433000</v>
      </c>
      <c r="M67" s="15">
        <v>0</v>
      </c>
      <c r="N67" s="10">
        <v>0</v>
      </c>
      <c r="O67" s="13">
        <f t="shared" si="22"/>
        <v>0.4529906210645786</v>
      </c>
      <c r="P67" s="13">
        <f t="shared" si="23"/>
        <v>0</v>
      </c>
      <c r="Q67" s="13">
        <f t="shared" si="24"/>
        <v>0</v>
      </c>
      <c r="R67" s="16">
        <f t="shared" si="25"/>
        <v>0.15099687368819287</v>
      </c>
      <c r="S67" s="55">
        <f t="shared" si="26"/>
        <v>4.5299062106457857E-2</v>
      </c>
    </row>
    <row r="68" spans="1:19" s="17" customFormat="1">
      <c r="A68" s="10" t="s">
        <v>150</v>
      </c>
      <c r="B68" s="10" t="s">
        <v>151</v>
      </c>
      <c r="C68" s="10" t="s">
        <v>79</v>
      </c>
      <c r="D68" s="11" t="s">
        <v>9</v>
      </c>
      <c r="E68" s="12">
        <v>0</v>
      </c>
      <c r="F68" s="10">
        <v>0</v>
      </c>
      <c r="G68" s="10">
        <v>0</v>
      </c>
      <c r="H68" s="13">
        <f t="shared" si="18"/>
        <v>0</v>
      </c>
      <c r="I68" s="13">
        <f t="shared" si="19"/>
        <v>0</v>
      </c>
      <c r="J68" s="13">
        <f t="shared" si="20"/>
        <v>0</v>
      </c>
      <c r="K68" s="14">
        <f t="shared" si="21"/>
        <v>0</v>
      </c>
      <c r="L68" s="15">
        <v>0</v>
      </c>
      <c r="M68" s="15">
        <v>0</v>
      </c>
      <c r="N68" s="10">
        <v>0</v>
      </c>
      <c r="O68" s="13">
        <f t="shared" si="22"/>
        <v>0</v>
      </c>
      <c r="P68" s="13">
        <f t="shared" si="23"/>
        <v>0</v>
      </c>
      <c r="Q68" s="13">
        <f t="shared" si="24"/>
        <v>0</v>
      </c>
      <c r="R68" s="16">
        <f t="shared" si="25"/>
        <v>0</v>
      </c>
      <c r="S68" s="55">
        <f t="shared" si="26"/>
        <v>0</v>
      </c>
    </row>
    <row r="69" spans="1:19" s="17" customFormat="1">
      <c r="A69" s="10" t="s">
        <v>152</v>
      </c>
      <c r="B69" s="10" t="s">
        <v>153</v>
      </c>
      <c r="C69" s="10" t="s">
        <v>154</v>
      </c>
      <c r="D69" s="11" t="s">
        <v>6</v>
      </c>
      <c r="E69" s="12">
        <v>295</v>
      </c>
      <c r="F69" s="10">
        <v>405</v>
      </c>
      <c r="G69" s="10">
        <v>485</v>
      </c>
      <c r="H69" s="13">
        <f t="shared" si="18"/>
        <v>1.5881561238223418</v>
      </c>
      <c r="I69" s="13">
        <f t="shared" si="19"/>
        <v>1.9560492634629316</v>
      </c>
      <c r="J69" s="13">
        <f t="shared" si="20"/>
        <v>2.4335173105870544</v>
      </c>
      <c r="K69" s="14">
        <f t="shared" si="21"/>
        <v>1.9925742326241096</v>
      </c>
      <c r="L69" s="15">
        <v>741500</v>
      </c>
      <c r="M69" s="15">
        <v>1511677</v>
      </c>
      <c r="N69" s="10">
        <v>3</v>
      </c>
      <c r="O69" s="13">
        <f t="shared" si="22"/>
        <v>0.77573336147663985</v>
      </c>
      <c r="P69" s="13">
        <f t="shared" si="23"/>
        <v>1.749675022752661</v>
      </c>
      <c r="Q69" s="13">
        <f t="shared" si="24"/>
        <v>1.3636363636363635</v>
      </c>
      <c r="R69" s="16">
        <f t="shared" si="25"/>
        <v>1.296348249288555</v>
      </c>
      <c r="S69" s="55">
        <f t="shared" si="26"/>
        <v>1.7837064376234431</v>
      </c>
    </row>
    <row r="70" spans="1:19" s="17" customFormat="1">
      <c r="A70" s="10" t="s">
        <v>155</v>
      </c>
      <c r="B70" s="10" t="s">
        <v>156</v>
      </c>
      <c r="C70" s="10" t="s">
        <v>154</v>
      </c>
      <c r="D70" s="11" t="s">
        <v>3</v>
      </c>
      <c r="E70" s="12">
        <v>130</v>
      </c>
      <c r="F70" s="10">
        <v>155</v>
      </c>
      <c r="G70" s="10">
        <v>165</v>
      </c>
      <c r="H70" s="13">
        <f t="shared" si="18"/>
        <v>0.69986541049798112</v>
      </c>
      <c r="I70" s="13">
        <f t="shared" si="19"/>
        <v>0.74861144651050471</v>
      </c>
      <c r="J70" s="13">
        <f t="shared" si="20"/>
        <v>0.82789764174611136</v>
      </c>
      <c r="K70" s="14">
        <f t="shared" si="21"/>
        <v>0.75879149958486569</v>
      </c>
      <c r="L70" s="15">
        <v>0</v>
      </c>
      <c r="M70" s="15">
        <v>283500</v>
      </c>
      <c r="N70" s="10">
        <v>2</v>
      </c>
      <c r="O70" s="13">
        <f t="shared" si="22"/>
        <v>0</v>
      </c>
      <c r="P70" s="13">
        <f t="shared" si="23"/>
        <v>0.3281341642099333</v>
      </c>
      <c r="Q70" s="13">
        <f t="shared" si="24"/>
        <v>0.90909090909090906</v>
      </c>
      <c r="R70" s="16">
        <f t="shared" si="25"/>
        <v>0.41240835776694745</v>
      </c>
      <c r="S70" s="55">
        <f t="shared" si="26"/>
        <v>0.65487655703949021</v>
      </c>
    </row>
    <row r="71" spans="1:19" s="17" customFormat="1">
      <c r="A71" s="10" t="s">
        <v>157</v>
      </c>
      <c r="B71" s="10" t="s">
        <v>158</v>
      </c>
      <c r="C71" s="10" t="s">
        <v>154</v>
      </c>
      <c r="D71" s="11" t="s">
        <v>9</v>
      </c>
      <c r="E71" s="12">
        <v>0</v>
      </c>
      <c r="F71" s="10">
        <v>0</v>
      </c>
      <c r="G71" s="10">
        <v>0</v>
      </c>
      <c r="H71" s="13">
        <f t="shared" si="18"/>
        <v>0</v>
      </c>
      <c r="I71" s="13">
        <f t="shared" si="19"/>
        <v>0</v>
      </c>
      <c r="J71" s="13">
        <f t="shared" si="20"/>
        <v>0</v>
      </c>
      <c r="K71" s="14">
        <f t="shared" si="21"/>
        <v>0</v>
      </c>
      <c r="L71" s="15">
        <v>0</v>
      </c>
      <c r="M71" s="15">
        <v>0</v>
      </c>
      <c r="N71" s="10">
        <v>0</v>
      </c>
      <c r="O71" s="13">
        <f t="shared" si="22"/>
        <v>0</v>
      </c>
      <c r="P71" s="13">
        <f t="shared" si="23"/>
        <v>0</v>
      </c>
      <c r="Q71" s="13">
        <f t="shared" si="24"/>
        <v>0</v>
      </c>
      <c r="R71" s="16">
        <f t="shared" si="25"/>
        <v>0</v>
      </c>
      <c r="S71" s="55">
        <f t="shared" si="26"/>
        <v>0</v>
      </c>
    </row>
    <row r="72" spans="1:19" s="17" customFormat="1">
      <c r="A72" s="10" t="s">
        <v>159</v>
      </c>
      <c r="B72" s="10" t="s">
        <v>160</v>
      </c>
      <c r="C72" s="10" t="s">
        <v>154</v>
      </c>
      <c r="D72" s="11" t="s">
        <v>6</v>
      </c>
      <c r="E72" s="12">
        <v>460</v>
      </c>
      <c r="F72" s="10">
        <v>680</v>
      </c>
      <c r="G72" s="10">
        <v>730</v>
      </c>
      <c r="H72" s="13">
        <f t="shared" si="18"/>
        <v>2.4764468371467028</v>
      </c>
      <c r="I72" s="13">
        <f t="shared" si="19"/>
        <v>3.2842308621106011</v>
      </c>
      <c r="J72" s="13">
        <f t="shared" si="20"/>
        <v>3.662819869543402</v>
      </c>
      <c r="K72" s="14">
        <f t="shared" si="21"/>
        <v>3.1411658562669018</v>
      </c>
      <c r="L72" s="15">
        <v>1711500</v>
      </c>
      <c r="M72" s="15">
        <f>1446061-88000</f>
        <v>1358061</v>
      </c>
      <c r="N72" s="10">
        <v>3</v>
      </c>
      <c r="O72" s="13">
        <f t="shared" si="22"/>
        <v>1.7905160460785827</v>
      </c>
      <c r="P72" s="13">
        <f t="shared" si="23"/>
        <v>1.5718737607799163</v>
      </c>
      <c r="Q72" s="13">
        <f t="shared" si="24"/>
        <v>1.3636363636363635</v>
      </c>
      <c r="R72" s="16">
        <f t="shared" si="25"/>
        <v>1.575342056831621</v>
      </c>
      <c r="S72" s="55">
        <f t="shared" si="26"/>
        <v>2.6714187164363175</v>
      </c>
    </row>
    <row r="73" spans="1:19" s="17" customFormat="1">
      <c r="A73" s="10" t="s">
        <v>161</v>
      </c>
      <c r="B73" s="10" t="s">
        <v>162</v>
      </c>
      <c r="C73" s="10" t="s">
        <v>163</v>
      </c>
      <c r="D73" s="11" t="s">
        <v>6</v>
      </c>
      <c r="E73" s="12">
        <v>215</v>
      </c>
      <c r="F73" s="10">
        <v>230</v>
      </c>
      <c r="G73" s="10">
        <v>240</v>
      </c>
      <c r="H73" s="13">
        <f t="shared" si="18"/>
        <v>1.1574697173620458</v>
      </c>
      <c r="I73" s="13">
        <f t="shared" si="19"/>
        <v>1.1108427915962329</v>
      </c>
      <c r="J73" s="13">
        <f t="shared" si="20"/>
        <v>1.2042147516307073</v>
      </c>
      <c r="K73" s="14">
        <f t="shared" si="21"/>
        <v>1.1575090868629954</v>
      </c>
      <c r="L73" s="15">
        <v>240500</v>
      </c>
      <c r="M73" s="15">
        <f>973673-176000</f>
        <v>797673</v>
      </c>
      <c r="N73" s="10">
        <v>4</v>
      </c>
      <c r="O73" s="13">
        <f t="shared" si="22"/>
        <v>0.25160333571831678</v>
      </c>
      <c r="P73" s="13">
        <f t="shared" si="23"/>
        <v>0.92325842387241674</v>
      </c>
      <c r="Q73" s="13">
        <f t="shared" si="24"/>
        <v>1.8181818181818181</v>
      </c>
      <c r="R73" s="16">
        <f t="shared" si="25"/>
        <v>0.99768119259085064</v>
      </c>
      <c r="S73" s="55">
        <f t="shared" si="26"/>
        <v>1.1095607185813519</v>
      </c>
    </row>
    <row r="74" spans="1:19" s="17" customFormat="1">
      <c r="A74" s="10" t="s">
        <v>164</v>
      </c>
      <c r="B74" s="10" t="s">
        <v>165</v>
      </c>
      <c r="C74" s="10" t="s">
        <v>166</v>
      </c>
      <c r="D74" s="11" t="s">
        <v>9</v>
      </c>
      <c r="E74" s="12">
        <v>35</v>
      </c>
      <c r="F74" s="10">
        <v>30</v>
      </c>
      <c r="G74" s="10">
        <v>20</v>
      </c>
      <c r="H74" s="13">
        <f t="shared" si="18"/>
        <v>0.18842530282637954</v>
      </c>
      <c r="I74" s="13">
        <f t="shared" si="19"/>
        <v>0.14489253803429122</v>
      </c>
      <c r="J74" s="13">
        <f t="shared" si="20"/>
        <v>0.10035122930255895</v>
      </c>
      <c r="K74" s="14">
        <f t="shared" si="21"/>
        <v>0.14455635672107656</v>
      </c>
      <c r="L74" s="15">
        <v>557000</v>
      </c>
      <c r="M74" s="15">
        <v>0</v>
      </c>
      <c r="N74" s="10">
        <v>0</v>
      </c>
      <c r="O74" s="13">
        <f t="shared" si="22"/>
        <v>0.58271541785905379</v>
      </c>
      <c r="P74" s="13">
        <f t="shared" si="23"/>
        <v>0</v>
      </c>
      <c r="Q74" s="13">
        <f t="shared" si="24"/>
        <v>0</v>
      </c>
      <c r="R74" s="16">
        <f t="shared" si="25"/>
        <v>0.1942384726196846</v>
      </c>
      <c r="S74" s="55">
        <f t="shared" si="26"/>
        <v>0.15946099149065895</v>
      </c>
    </row>
    <row r="75" spans="1:19" s="17" customFormat="1">
      <c r="A75" s="10" t="s">
        <v>167</v>
      </c>
      <c r="B75" s="10" t="s">
        <v>168</v>
      </c>
      <c r="C75" s="10" t="s">
        <v>166</v>
      </c>
      <c r="D75" s="11" t="s">
        <v>3</v>
      </c>
      <c r="E75" s="12">
        <v>5</v>
      </c>
      <c r="F75" s="10">
        <v>50</v>
      </c>
      <c r="G75" s="10">
        <v>45</v>
      </c>
      <c r="H75" s="13">
        <f t="shared" si="18"/>
        <v>2.6917900403768506E-2</v>
      </c>
      <c r="I75" s="13">
        <f t="shared" si="19"/>
        <v>0.24148756339048538</v>
      </c>
      <c r="J75" s="13">
        <f t="shared" si="20"/>
        <v>0.22579026593075766</v>
      </c>
      <c r="K75" s="14">
        <f t="shared" si="21"/>
        <v>0.16473190990833719</v>
      </c>
      <c r="L75" s="15">
        <v>1035000</v>
      </c>
      <c r="M75" s="15">
        <v>203000</v>
      </c>
      <c r="N75" s="10">
        <v>0</v>
      </c>
      <c r="O75" s="13">
        <f t="shared" si="22"/>
        <v>1.082783586147434</v>
      </c>
      <c r="P75" s="13">
        <f t="shared" si="23"/>
        <v>0.23496026573056955</v>
      </c>
      <c r="Q75" s="13">
        <f t="shared" si="24"/>
        <v>0</v>
      </c>
      <c r="R75" s="16">
        <f t="shared" si="25"/>
        <v>0.43924795062600119</v>
      </c>
      <c r="S75" s="55">
        <f t="shared" si="26"/>
        <v>0.24708672212363636</v>
      </c>
    </row>
    <row r="76" spans="1:19" s="17" customFormat="1">
      <c r="A76" s="10" t="s">
        <v>169</v>
      </c>
      <c r="B76" s="10" t="s">
        <v>170</v>
      </c>
      <c r="C76" s="10" t="s">
        <v>166</v>
      </c>
      <c r="D76" s="11" t="s">
        <v>6</v>
      </c>
      <c r="E76" s="12">
        <v>365</v>
      </c>
      <c r="F76" s="10">
        <v>365</v>
      </c>
      <c r="G76" s="10">
        <v>320</v>
      </c>
      <c r="H76" s="13">
        <f t="shared" si="18"/>
        <v>1.965006729475101</v>
      </c>
      <c r="I76" s="13">
        <f t="shared" si="19"/>
        <v>1.7628592127505434</v>
      </c>
      <c r="J76" s="13">
        <f t="shared" si="20"/>
        <v>1.6056196688409432</v>
      </c>
      <c r="K76" s="14">
        <f t="shared" si="21"/>
        <v>1.777828537022196</v>
      </c>
      <c r="L76" s="15">
        <v>772000</v>
      </c>
      <c r="M76" s="15">
        <v>0</v>
      </c>
      <c r="N76" s="10">
        <v>5</v>
      </c>
      <c r="O76" s="13">
        <f t="shared" si="22"/>
        <v>0.80764147681721632</v>
      </c>
      <c r="P76" s="13">
        <f t="shared" si="23"/>
        <v>0</v>
      </c>
      <c r="Q76" s="13">
        <f t="shared" si="24"/>
        <v>2.2727272727272725</v>
      </c>
      <c r="R76" s="16">
        <f t="shared" si="25"/>
        <v>1.0267895831814962</v>
      </c>
      <c r="S76" s="55">
        <f t="shared" si="26"/>
        <v>1.552516850869986</v>
      </c>
    </row>
    <row r="77" spans="1:19" s="17" customFormat="1">
      <c r="A77" s="10" t="s">
        <v>171</v>
      </c>
      <c r="B77" s="10" t="s">
        <v>172</v>
      </c>
      <c r="C77" s="10" t="s">
        <v>166</v>
      </c>
      <c r="D77" s="11" t="s">
        <v>9</v>
      </c>
      <c r="E77" s="12">
        <v>0</v>
      </c>
      <c r="F77" s="10">
        <v>0</v>
      </c>
      <c r="G77" s="10">
        <v>0</v>
      </c>
      <c r="H77" s="13">
        <f t="shared" si="18"/>
        <v>0</v>
      </c>
      <c r="I77" s="13">
        <f t="shared" si="19"/>
        <v>0</v>
      </c>
      <c r="J77" s="13">
        <f t="shared" si="20"/>
        <v>0</v>
      </c>
      <c r="K77" s="14">
        <f t="shared" si="21"/>
        <v>0</v>
      </c>
      <c r="L77" s="15">
        <v>0</v>
      </c>
      <c r="M77" s="15">
        <v>0</v>
      </c>
      <c r="N77" s="10">
        <v>0</v>
      </c>
      <c r="O77" s="13">
        <f t="shared" si="22"/>
        <v>0</v>
      </c>
      <c r="P77" s="13">
        <f t="shared" si="23"/>
        <v>0</v>
      </c>
      <c r="Q77" s="13">
        <f t="shared" si="24"/>
        <v>0</v>
      </c>
      <c r="R77" s="16">
        <f t="shared" si="25"/>
        <v>0</v>
      </c>
      <c r="S77" s="55">
        <f t="shared" si="26"/>
        <v>0</v>
      </c>
    </row>
    <row r="78" spans="1:19" s="17" customFormat="1">
      <c r="A78" s="10" t="s">
        <v>173</v>
      </c>
      <c r="B78" s="10" t="s">
        <v>174</v>
      </c>
      <c r="C78" s="10" t="s">
        <v>166</v>
      </c>
      <c r="D78" s="11" t="s">
        <v>9</v>
      </c>
      <c r="E78" s="12">
        <v>0</v>
      </c>
      <c r="F78" s="10">
        <v>0</v>
      </c>
      <c r="G78" s="10">
        <v>5</v>
      </c>
      <c r="H78" s="13">
        <f t="shared" si="18"/>
        <v>0</v>
      </c>
      <c r="I78" s="13">
        <f t="shared" si="19"/>
        <v>0</v>
      </c>
      <c r="J78" s="13">
        <f t="shared" si="20"/>
        <v>2.5087807325639738E-2</v>
      </c>
      <c r="K78" s="14">
        <f t="shared" si="21"/>
        <v>8.3626024418799131E-3</v>
      </c>
      <c r="L78" s="15">
        <v>0</v>
      </c>
      <c r="M78" s="15">
        <v>0</v>
      </c>
      <c r="N78" s="10">
        <v>0</v>
      </c>
      <c r="O78" s="13">
        <f t="shared" si="22"/>
        <v>0</v>
      </c>
      <c r="P78" s="13">
        <f t="shared" si="23"/>
        <v>0</v>
      </c>
      <c r="Q78" s="13">
        <f t="shared" si="24"/>
        <v>0</v>
      </c>
      <c r="R78" s="16">
        <f t="shared" si="25"/>
        <v>0</v>
      </c>
      <c r="S78" s="55">
        <f t="shared" si="26"/>
        <v>5.8538217093159388E-3</v>
      </c>
    </row>
    <row r="79" spans="1:19" s="17" customFormat="1">
      <c r="A79" s="10" t="s">
        <v>175</v>
      </c>
      <c r="B79" s="10" t="s">
        <v>176</v>
      </c>
      <c r="C79" s="10" t="s">
        <v>166</v>
      </c>
      <c r="D79" s="11" t="s">
        <v>251</v>
      </c>
      <c r="E79" s="12">
        <v>0</v>
      </c>
      <c r="F79" s="10">
        <v>0</v>
      </c>
      <c r="G79" s="10">
        <v>0</v>
      </c>
      <c r="H79" s="13">
        <f t="shared" si="18"/>
        <v>0</v>
      </c>
      <c r="I79" s="13">
        <f t="shared" si="19"/>
        <v>0</v>
      </c>
      <c r="J79" s="13">
        <f t="shared" si="20"/>
        <v>0</v>
      </c>
      <c r="K79" s="14">
        <f t="shared" si="21"/>
        <v>0</v>
      </c>
      <c r="L79" s="15">
        <v>0</v>
      </c>
      <c r="M79" s="15">
        <v>0</v>
      </c>
      <c r="N79" s="10">
        <v>0</v>
      </c>
      <c r="O79" s="13">
        <f t="shared" si="22"/>
        <v>0</v>
      </c>
      <c r="P79" s="13">
        <f t="shared" si="23"/>
        <v>0</v>
      </c>
      <c r="Q79" s="13">
        <f t="shared" si="24"/>
        <v>0</v>
      </c>
      <c r="R79" s="16">
        <f t="shared" si="25"/>
        <v>0</v>
      </c>
      <c r="S79" s="55">
        <f t="shared" si="26"/>
        <v>0</v>
      </c>
    </row>
    <row r="80" spans="1:19" s="17" customFormat="1">
      <c r="A80" s="10" t="s">
        <v>177</v>
      </c>
      <c r="B80" s="10" t="s">
        <v>178</v>
      </c>
      <c r="C80" s="10" t="s">
        <v>179</v>
      </c>
      <c r="D80" s="11" t="s">
        <v>6</v>
      </c>
      <c r="E80" s="12">
        <v>655</v>
      </c>
      <c r="F80" s="10">
        <v>650</v>
      </c>
      <c r="G80" s="10">
        <v>510</v>
      </c>
      <c r="H80" s="13">
        <f t="shared" si="18"/>
        <v>3.5262449528936743</v>
      </c>
      <c r="I80" s="13">
        <f t="shared" si="19"/>
        <v>3.1393383240763102</v>
      </c>
      <c r="J80" s="13">
        <f t="shared" si="20"/>
        <v>2.5589563472152532</v>
      </c>
      <c r="K80" s="14">
        <f t="shared" si="21"/>
        <v>3.0748465413950794</v>
      </c>
      <c r="L80" s="15">
        <v>1705200</v>
      </c>
      <c r="M80" s="15">
        <f>3769794-176000</f>
        <v>3593794</v>
      </c>
      <c r="N80" s="10">
        <v>12</v>
      </c>
      <c r="O80" s="13">
        <f t="shared" si="22"/>
        <v>1.7839251894672505</v>
      </c>
      <c r="P80" s="13">
        <f t="shared" si="23"/>
        <v>4.1595999666055485</v>
      </c>
      <c r="Q80" s="13">
        <f t="shared" si="24"/>
        <v>5.4545454545454541</v>
      </c>
      <c r="R80" s="16">
        <f t="shared" si="25"/>
        <v>3.7993568702060845</v>
      </c>
      <c r="S80" s="55">
        <f t="shared" si="26"/>
        <v>3.2921996400383806</v>
      </c>
    </row>
    <row r="81" spans="1:19" s="17" customFormat="1">
      <c r="A81" s="10" t="s">
        <v>180</v>
      </c>
      <c r="B81" s="10" t="s">
        <v>181</v>
      </c>
      <c r="C81" s="10" t="s">
        <v>179</v>
      </c>
      <c r="D81" s="11" t="s">
        <v>3</v>
      </c>
      <c r="E81" s="12">
        <v>120</v>
      </c>
      <c r="F81" s="10">
        <v>95</v>
      </c>
      <c r="G81" s="10">
        <v>110</v>
      </c>
      <c r="H81" s="13">
        <f t="shared" si="18"/>
        <v>0.6460296096904441</v>
      </c>
      <c r="I81" s="13">
        <f t="shared" si="19"/>
        <v>0.45882637044192226</v>
      </c>
      <c r="J81" s="13">
        <f t="shared" si="20"/>
        <v>0.55193176116407427</v>
      </c>
      <c r="K81" s="14">
        <f t="shared" si="21"/>
        <v>0.55226258043214682</v>
      </c>
      <c r="L81" s="15">
        <v>470000</v>
      </c>
      <c r="M81" s="15">
        <v>953000</v>
      </c>
      <c r="N81" s="10">
        <v>3</v>
      </c>
      <c r="O81" s="13">
        <f t="shared" si="22"/>
        <v>0.49169882655970426</v>
      </c>
      <c r="P81" s="13">
        <f t="shared" si="23"/>
        <v>1.1030400652277477</v>
      </c>
      <c r="Q81" s="13">
        <f t="shared" si="24"/>
        <v>1.3636363636363635</v>
      </c>
      <c r="R81" s="16">
        <f t="shared" si="25"/>
        <v>0.98612508514127195</v>
      </c>
      <c r="S81" s="55">
        <f t="shared" si="26"/>
        <v>0.6824213318448844</v>
      </c>
    </row>
    <row r="82" spans="1:19" s="17" customFormat="1">
      <c r="A82" s="10" t="s">
        <v>182</v>
      </c>
      <c r="B82" s="10" t="s">
        <v>183</v>
      </c>
      <c r="C82" s="10" t="s">
        <v>184</v>
      </c>
      <c r="D82" s="11" t="s">
        <v>3</v>
      </c>
      <c r="E82" s="12">
        <v>220</v>
      </c>
      <c r="F82" s="10">
        <v>225</v>
      </c>
      <c r="G82" s="10">
        <v>265</v>
      </c>
      <c r="H82" s="13">
        <f t="shared" si="18"/>
        <v>1.1843876177658144</v>
      </c>
      <c r="I82" s="13">
        <f t="shared" si="19"/>
        <v>1.0866940352571843</v>
      </c>
      <c r="J82" s="13">
        <f t="shared" si="20"/>
        <v>1.3296537882589061</v>
      </c>
      <c r="K82" s="14">
        <f t="shared" si="21"/>
        <v>1.2002451470939683</v>
      </c>
      <c r="L82" s="15">
        <v>502000</v>
      </c>
      <c r="M82" s="15">
        <v>241000</v>
      </c>
      <c r="N82" s="10">
        <v>0</v>
      </c>
      <c r="O82" s="13">
        <f t="shared" si="22"/>
        <v>0.52517619347440758</v>
      </c>
      <c r="P82" s="13">
        <f t="shared" si="23"/>
        <v>0.2789429755717599</v>
      </c>
      <c r="Q82" s="13">
        <f t="shared" si="24"/>
        <v>0</v>
      </c>
      <c r="R82" s="16">
        <f t="shared" si="25"/>
        <v>0.26803972301538914</v>
      </c>
      <c r="S82" s="55">
        <f t="shared" si="26"/>
        <v>0.92058351987039444</v>
      </c>
    </row>
    <row r="83" spans="1:19" s="17" customFormat="1">
      <c r="A83" s="10" t="s">
        <v>185</v>
      </c>
      <c r="B83" s="10" t="s">
        <v>186</v>
      </c>
      <c r="C83" s="10" t="s">
        <v>184</v>
      </c>
      <c r="D83" s="11" t="s">
        <v>311</v>
      </c>
      <c r="E83" s="12">
        <v>0</v>
      </c>
      <c r="F83" s="10">
        <v>0</v>
      </c>
      <c r="G83" s="10">
        <v>0</v>
      </c>
      <c r="H83" s="13">
        <f t="shared" si="18"/>
        <v>0</v>
      </c>
      <c r="I83" s="13">
        <f t="shared" si="19"/>
        <v>0</v>
      </c>
      <c r="J83" s="13">
        <f t="shared" si="20"/>
        <v>0</v>
      </c>
      <c r="K83" s="14">
        <f t="shared" si="21"/>
        <v>0</v>
      </c>
      <c r="L83" s="15">
        <v>0</v>
      </c>
      <c r="M83" s="15">
        <v>0</v>
      </c>
      <c r="N83" s="10">
        <v>0</v>
      </c>
      <c r="O83" s="13">
        <f t="shared" si="22"/>
        <v>0</v>
      </c>
      <c r="P83" s="13">
        <f t="shared" si="23"/>
        <v>0</v>
      </c>
      <c r="Q83" s="13">
        <f t="shared" si="24"/>
        <v>0</v>
      </c>
      <c r="R83" s="16">
        <f t="shared" si="25"/>
        <v>0</v>
      </c>
      <c r="S83" s="55">
        <f t="shared" si="26"/>
        <v>0</v>
      </c>
    </row>
    <row r="84" spans="1:19" s="17" customFormat="1">
      <c r="A84" s="10" t="s">
        <v>187</v>
      </c>
      <c r="B84" s="10" t="s">
        <v>188</v>
      </c>
      <c r="C84" s="10" t="s">
        <v>184</v>
      </c>
      <c r="D84" s="11" t="s">
        <v>311</v>
      </c>
      <c r="E84" s="12">
        <v>0</v>
      </c>
      <c r="F84" s="10">
        <v>0</v>
      </c>
      <c r="G84" s="10">
        <v>0</v>
      </c>
      <c r="H84" s="13">
        <f t="shared" si="18"/>
        <v>0</v>
      </c>
      <c r="I84" s="13">
        <f t="shared" si="19"/>
        <v>0</v>
      </c>
      <c r="J84" s="13">
        <f t="shared" si="20"/>
        <v>0</v>
      </c>
      <c r="K84" s="14">
        <f t="shared" si="21"/>
        <v>0</v>
      </c>
      <c r="L84" s="15">
        <v>0</v>
      </c>
      <c r="M84" s="15">
        <v>0</v>
      </c>
      <c r="N84" s="10">
        <v>0</v>
      </c>
      <c r="O84" s="13">
        <f t="shared" si="22"/>
        <v>0</v>
      </c>
      <c r="P84" s="13">
        <f t="shared" si="23"/>
        <v>0</v>
      </c>
      <c r="Q84" s="13">
        <f t="shared" si="24"/>
        <v>0</v>
      </c>
      <c r="R84" s="16">
        <f t="shared" si="25"/>
        <v>0</v>
      </c>
      <c r="S84" s="55">
        <f t="shared" si="26"/>
        <v>0</v>
      </c>
    </row>
    <row r="85" spans="1:19" s="17" customFormat="1">
      <c r="A85" s="10" t="s">
        <v>189</v>
      </c>
      <c r="B85" s="10" t="s">
        <v>190</v>
      </c>
      <c r="C85" s="10" t="s">
        <v>184</v>
      </c>
      <c r="D85" s="11" t="s">
        <v>6</v>
      </c>
      <c r="E85" s="12">
        <v>820</v>
      </c>
      <c r="F85" s="10">
        <v>850</v>
      </c>
      <c r="G85" s="10">
        <v>845</v>
      </c>
      <c r="H85" s="13">
        <f t="shared" si="18"/>
        <v>4.4145356662180353</v>
      </c>
      <c r="I85" s="13">
        <f t="shared" si="19"/>
        <v>4.1052885776382517</v>
      </c>
      <c r="J85" s="13">
        <f t="shared" si="20"/>
        <v>4.2398394380331155</v>
      </c>
      <c r="K85" s="14">
        <f t="shared" si="21"/>
        <v>4.2532212272964669</v>
      </c>
      <c r="L85" s="15">
        <v>3972000</v>
      </c>
      <c r="M85" s="15">
        <v>2841117</v>
      </c>
      <c r="N85" s="10">
        <v>8</v>
      </c>
      <c r="O85" s="13">
        <f t="shared" si="22"/>
        <v>4.1553781682875437</v>
      </c>
      <c r="P85" s="13">
        <f t="shared" si="23"/>
        <v>3.2884217009440322</v>
      </c>
      <c r="Q85" s="13">
        <f t="shared" si="24"/>
        <v>3.6363636363636362</v>
      </c>
      <c r="R85" s="16">
        <f t="shared" si="25"/>
        <v>3.6933878351984042</v>
      </c>
      <c r="S85" s="55">
        <f t="shared" si="26"/>
        <v>4.0852712096670478</v>
      </c>
    </row>
    <row r="86" spans="1:19" s="17" customFormat="1">
      <c r="A86" s="10" t="s">
        <v>191</v>
      </c>
      <c r="B86" s="10" t="s">
        <v>192</v>
      </c>
      <c r="C86" s="10" t="s">
        <v>184</v>
      </c>
      <c r="D86" s="11" t="s">
        <v>251</v>
      </c>
      <c r="E86" s="12">
        <v>15</v>
      </c>
      <c r="F86" s="10">
        <v>60</v>
      </c>
      <c r="G86" s="10">
        <v>90</v>
      </c>
      <c r="H86" s="13">
        <f t="shared" si="18"/>
        <v>8.0753701211305512E-2</v>
      </c>
      <c r="I86" s="13">
        <f t="shared" si="19"/>
        <v>0.28978507606858245</v>
      </c>
      <c r="J86" s="13">
        <f t="shared" si="20"/>
        <v>0.45158053186151531</v>
      </c>
      <c r="K86" s="14">
        <f t="shared" si="21"/>
        <v>0.27403976971380106</v>
      </c>
      <c r="L86" s="15">
        <v>0</v>
      </c>
      <c r="M86" s="15">
        <v>0</v>
      </c>
      <c r="N86" s="10">
        <v>1</v>
      </c>
      <c r="O86" s="13">
        <f t="shared" si="22"/>
        <v>0</v>
      </c>
      <c r="P86" s="13">
        <f t="shared" si="23"/>
        <v>0</v>
      </c>
      <c r="Q86" s="13">
        <f t="shared" si="24"/>
        <v>0.45454545454545453</v>
      </c>
      <c r="R86" s="16">
        <f t="shared" si="25"/>
        <v>0.15151515151515152</v>
      </c>
      <c r="S86" s="55">
        <f t="shared" si="26"/>
        <v>0.23728238425420617</v>
      </c>
    </row>
    <row r="87" spans="1:19" s="17" customFormat="1">
      <c r="A87" s="10" t="s">
        <v>193</v>
      </c>
      <c r="B87" s="10" t="s">
        <v>194</v>
      </c>
      <c r="C87" s="10" t="s">
        <v>184</v>
      </c>
      <c r="D87" s="11" t="s">
        <v>9</v>
      </c>
      <c r="E87" s="12">
        <v>0</v>
      </c>
      <c r="F87" s="10">
        <v>0</v>
      </c>
      <c r="G87" s="10">
        <v>0</v>
      </c>
      <c r="H87" s="13">
        <f t="shared" si="18"/>
        <v>0</v>
      </c>
      <c r="I87" s="13">
        <f t="shared" si="19"/>
        <v>0</v>
      </c>
      <c r="J87" s="13">
        <f t="shared" si="20"/>
        <v>0</v>
      </c>
      <c r="K87" s="14">
        <f t="shared" si="21"/>
        <v>0</v>
      </c>
      <c r="L87" s="15">
        <v>0</v>
      </c>
      <c r="M87" s="15">
        <v>0</v>
      </c>
      <c r="N87" s="10">
        <v>0</v>
      </c>
      <c r="O87" s="13">
        <f t="shared" si="22"/>
        <v>0</v>
      </c>
      <c r="P87" s="13">
        <f t="shared" si="23"/>
        <v>0</v>
      </c>
      <c r="Q87" s="13">
        <f t="shared" si="24"/>
        <v>0</v>
      </c>
      <c r="R87" s="16">
        <f t="shared" si="25"/>
        <v>0</v>
      </c>
      <c r="S87" s="55">
        <f t="shared" si="26"/>
        <v>0</v>
      </c>
    </row>
    <row r="88" spans="1:19" s="17" customFormat="1">
      <c r="A88" s="10" t="s">
        <v>195</v>
      </c>
      <c r="B88" s="10" t="s">
        <v>196</v>
      </c>
      <c r="C88" s="10" t="s">
        <v>184</v>
      </c>
      <c r="D88" s="11" t="s">
        <v>9</v>
      </c>
      <c r="E88" s="12">
        <v>0</v>
      </c>
      <c r="F88" s="10">
        <v>0</v>
      </c>
      <c r="G88" s="10">
        <v>10</v>
      </c>
      <c r="H88" s="13">
        <f t="shared" si="18"/>
        <v>0</v>
      </c>
      <c r="I88" s="13">
        <f t="shared" si="19"/>
        <v>0</v>
      </c>
      <c r="J88" s="13">
        <f t="shared" si="20"/>
        <v>5.0175614651279475E-2</v>
      </c>
      <c r="K88" s="14">
        <f t="shared" si="21"/>
        <v>1.6725204883759826E-2</v>
      </c>
      <c r="L88" s="15">
        <v>0</v>
      </c>
      <c r="M88" s="15">
        <v>0</v>
      </c>
      <c r="N88" s="10">
        <v>0</v>
      </c>
      <c r="O88" s="13">
        <f t="shared" si="22"/>
        <v>0</v>
      </c>
      <c r="P88" s="13">
        <f t="shared" si="23"/>
        <v>0</v>
      </c>
      <c r="Q88" s="13">
        <f t="shared" si="24"/>
        <v>0</v>
      </c>
      <c r="R88" s="16">
        <f t="shared" si="25"/>
        <v>0</v>
      </c>
      <c r="S88" s="55">
        <f t="shared" si="26"/>
        <v>1.1707643418631878E-2</v>
      </c>
    </row>
    <row r="89" spans="1:19" s="17" customFormat="1">
      <c r="A89" s="10" t="s">
        <v>197</v>
      </c>
      <c r="B89" s="10" t="s">
        <v>198</v>
      </c>
      <c r="C89" s="10" t="s">
        <v>184</v>
      </c>
      <c r="D89" s="11" t="s">
        <v>9</v>
      </c>
      <c r="E89" s="12">
        <v>0</v>
      </c>
      <c r="F89" s="10">
        <v>0</v>
      </c>
      <c r="G89" s="10">
        <v>0</v>
      </c>
      <c r="H89" s="13">
        <f t="shared" si="18"/>
        <v>0</v>
      </c>
      <c r="I89" s="13">
        <f t="shared" si="19"/>
        <v>0</v>
      </c>
      <c r="J89" s="13">
        <f t="shared" si="20"/>
        <v>0</v>
      </c>
      <c r="K89" s="14">
        <f t="shared" si="21"/>
        <v>0</v>
      </c>
      <c r="L89" s="15">
        <v>0</v>
      </c>
      <c r="M89" s="15">
        <v>0</v>
      </c>
      <c r="N89" s="10">
        <v>0</v>
      </c>
      <c r="O89" s="13">
        <f t="shared" si="22"/>
        <v>0</v>
      </c>
      <c r="P89" s="13">
        <f t="shared" si="23"/>
        <v>0</v>
      </c>
      <c r="Q89" s="13">
        <f t="shared" si="24"/>
        <v>0</v>
      </c>
      <c r="R89" s="16">
        <f t="shared" si="25"/>
        <v>0</v>
      </c>
      <c r="S89" s="55">
        <f t="shared" si="26"/>
        <v>0</v>
      </c>
    </row>
    <row r="90" spans="1:19" s="17" customFormat="1">
      <c r="A90" s="10" t="s">
        <v>199</v>
      </c>
      <c r="B90" s="10" t="s">
        <v>200</v>
      </c>
      <c r="C90" s="10" t="s">
        <v>184</v>
      </c>
      <c r="D90" s="11" t="s">
        <v>9</v>
      </c>
      <c r="E90" s="12">
        <v>0</v>
      </c>
      <c r="F90" s="10">
        <v>0</v>
      </c>
      <c r="G90" s="10">
        <v>0</v>
      </c>
      <c r="H90" s="13">
        <f t="shared" si="18"/>
        <v>0</v>
      </c>
      <c r="I90" s="13">
        <f t="shared" si="19"/>
        <v>0</v>
      </c>
      <c r="J90" s="13">
        <f t="shared" si="20"/>
        <v>0</v>
      </c>
      <c r="K90" s="14">
        <f t="shared" si="21"/>
        <v>0</v>
      </c>
      <c r="L90" s="15">
        <v>0</v>
      </c>
      <c r="M90" s="15">
        <v>0</v>
      </c>
      <c r="N90" s="10">
        <v>0</v>
      </c>
      <c r="O90" s="13">
        <f t="shared" si="22"/>
        <v>0</v>
      </c>
      <c r="P90" s="13">
        <f t="shared" si="23"/>
        <v>0</v>
      </c>
      <c r="Q90" s="13">
        <f t="shared" si="24"/>
        <v>0</v>
      </c>
      <c r="R90" s="16">
        <f t="shared" si="25"/>
        <v>0</v>
      </c>
      <c r="S90" s="55">
        <f t="shared" si="26"/>
        <v>0</v>
      </c>
    </row>
    <row r="91" spans="1:19" s="17" customFormat="1">
      <c r="A91" s="10" t="s">
        <v>201</v>
      </c>
      <c r="B91" s="10" t="s">
        <v>202</v>
      </c>
      <c r="C91" s="10" t="s">
        <v>184</v>
      </c>
      <c r="D91" s="11" t="s">
        <v>9</v>
      </c>
      <c r="E91" s="12">
        <v>0</v>
      </c>
      <c r="F91" s="10">
        <v>0</v>
      </c>
      <c r="G91" s="10">
        <v>0</v>
      </c>
      <c r="H91" s="13">
        <f t="shared" si="18"/>
        <v>0</v>
      </c>
      <c r="I91" s="13">
        <f t="shared" si="19"/>
        <v>0</v>
      </c>
      <c r="J91" s="13">
        <f t="shared" si="20"/>
        <v>0</v>
      </c>
      <c r="K91" s="14">
        <f t="shared" si="21"/>
        <v>0</v>
      </c>
      <c r="L91" s="15">
        <v>0</v>
      </c>
      <c r="M91" s="15">
        <v>0</v>
      </c>
      <c r="N91" s="10">
        <v>0</v>
      </c>
      <c r="O91" s="13">
        <f t="shared" si="22"/>
        <v>0</v>
      </c>
      <c r="P91" s="13">
        <f t="shared" si="23"/>
        <v>0</v>
      </c>
      <c r="Q91" s="13">
        <f t="shared" si="24"/>
        <v>0</v>
      </c>
      <c r="R91" s="16">
        <f t="shared" si="25"/>
        <v>0</v>
      </c>
      <c r="S91" s="55">
        <f t="shared" si="26"/>
        <v>0</v>
      </c>
    </row>
    <row r="92" spans="1:19" s="17" customFormat="1">
      <c r="A92" s="10" t="s">
        <v>203</v>
      </c>
      <c r="B92" s="10" t="s">
        <v>204</v>
      </c>
      <c r="C92" s="10" t="s">
        <v>184</v>
      </c>
      <c r="D92" s="11" t="s">
        <v>9</v>
      </c>
      <c r="E92" s="12">
        <v>0</v>
      </c>
      <c r="F92" s="10">
        <v>0</v>
      </c>
      <c r="G92" s="10">
        <v>0</v>
      </c>
      <c r="H92" s="13">
        <f t="shared" si="18"/>
        <v>0</v>
      </c>
      <c r="I92" s="13">
        <f t="shared" si="19"/>
        <v>0</v>
      </c>
      <c r="J92" s="13">
        <f t="shared" si="20"/>
        <v>0</v>
      </c>
      <c r="K92" s="14">
        <f t="shared" si="21"/>
        <v>0</v>
      </c>
      <c r="L92" s="15">
        <v>0</v>
      </c>
      <c r="M92" s="15">
        <v>242000</v>
      </c>
      <c r="N92" s="10">
        <v>0</v>
      </c>
      <c r="O92" s="13">
        <f t="shared" si="22"/>
        <v>0</v>
      </c>
      <c r="P92" s="13">
        <f t="shared" si="23"/>
        <v>0.28010041530442281</v>
      </c>
      <c r="Q92" s="13">
        <f t="shared" si="24"/>
        <v>0</v>
      </c>
      <c r="R92" s="16">
        <f t="shared" si="25"/>
        <v>9.3366805101474271E-2</v>
      </c>
      <c r="S92" s="55">
        <f t="shared" si="26"/>
        <v>2.801004153044228E-2</v>
      </c>
    </row>
    <row r="93" spans="1:19" s="17" customFormat="1">
      <c r="A93" s="10" t="s">
        <v>205</v>
      </c>
      <c r="B93" s="10" t="s">
        <v>206</v>
      </c>
      <c r="C93" s="10" t="s">
        <v>184</v>
      </c>
      <c r="D93" s="11" t="s">
        <v>9</v>
      </c>
      <c r="E93" s="12">
        <v>0</v>
      </c>
      <c r="F93" s="10">
        <v>0</v>
      </c>
      <c r="G93" s="10">
        <v>0</v>
      </c>
      <c r="H93" s="13">
        <f t="shared" si="18"/>
        <v>0</v>
      </c>
      <c r="I93" s="13">
        <f t="shared" si="19"/>
        <v>0</v>
      </c>
      <c r="J93" s="13">
        <f t="shared" si="20"/>
        <v>0</v>
      </c>
      <c r="K93" s="14">
        <f t="shared" si="21"/>
        <v>0</v>
      </c>
      <c r="L93" s="15">
        <v>0</v>
      </c>
      <c r="M93" s="15">
        <v>0</v>
      </c>
      <c r="N93" s="10">
        <v>0</v>
      </c>
      <c r="O93" s="13">
        <f t="shared" si="22"/>
        <v>0</v>
      </c>
      <c r="P93" s="13">
        <f t="shared" si="23"/>
        <v>0</v>
      </c>
      <c r="Q93" s="13">
        <f t="shared" si="24"/>
        <v>0</v>
      </c>
      <c r="R93" s="16">
        <f t="shared" si="25"/>
        <v>0</v>
      </c>
      <c r="S93" s="55">
        <f t="shared" si="26"/>
        <v>0</v>
      </c>
    </row>
    <row r="94" spans="1:19" s="17" customFormat="1">
      <c r="A94" s="10" t="s">
        <v>207</v>
      </c>
      <c r="B94" s="10" t="s">
        <v>208</v>
      </c>
      <c r="C94" s="10" t="s">
        <v>209</v>
      </c>
      <c r="D94" s="11" t="s">
        <v>6</v>
      </c>
      <c r="E94" s="12">
        <v>435</v>
      </c>
      <c r="F94" s="10">
        <v>445</v>
      </c>
      <c r="G94" s="10">
        <v>420</v>
      </c>
      <c r="H94" s="13">
        <f t="shared" si="18"/>
        <v>2.3418573351278602</v>
      </c>
      <c r="I94" s="13">
        <f t="shared" si="19"/>
        <v>2.1492393141753201</v>
      </c>
      <c r="J94" s="13">
        <f t="shared" si="20"/>
        <v>2.1073758153537381</v>
      </c>
      <c r="K94" s="14">
        <f t="shared" si="21"/>
        <v>2.1994908215523061</v>
      </c>
      <c r="L94" s="15">
        <v>2144000</v>
      </c>
      <c r="M94" s="15">
        <v>1325642</v>
      </c>
      <c r="N94" s="10">
        <v>0</v>
      </c>
      <c r="O94" s="13">
        <f t="shared" si="22"/>
        <v>2.242983583285119</v>
      </c>
      <c r="P94" s="13">
        <f t="shared" si="23"/>
        <v>1.5343507220867176</v>
      </c>
      <c r="Q94" s="13">
        <f t="shared" si="24"/>
        <v>0</v>
      </c>
      <c r="R94" s="16">
        <f t="shared" si="25"/>
        <v>1.2591114351239456</v>
      </c>
      <c r="S94" s="55">
        <f t="shared" si="26"/>
        <v>1.917377005623798</v>
      </c>
    </row>
    <row r="95" spans="1:19" s="17" customFormat="1">
      <c r="A95" s="10" t="s">
        <v>210</v>
      </c>
      <c r="B95" s="10" t="s">
        <v>211</v>
      </c>
      <c r="C95" s="10" t="s">
        <v>209</v>
      </c>
      <c r="D95" s="11" t="s">
        <v>3</v>
      </c>
      <c r="E95" s="12">
        <v>130</v>
      </c>
      <c r="F95" s="10">
        <v>135</v>
      </c>
      <c r="G95" s="10">
        <v>160</v>
      </c>
      <c r="H95" s="13">
        <f t="shared" si="18"/>
        <v>0.69986541049798112</v>
      </c>
      <c r="I95" s="13">
        <f t="shared" si="19"/>
        <v>0.65201642115431058</v>
      </c>
      <c r="J95" s="13">
        <f t="shared" si="20"/>
        <v>0.8028098344204716</v>
      </c>
      <c r="K95" s="14">
        <f t="shared" si="21"/>
        <v>0.71823055535758784</v>
      </c>
      <c r="L95" s="15">
        <v>376000</v>
      </c>
      <c r="M95" s="15">
        <v>0</v>
      </c>
      <c r="N95" s="10">
        <v>0</v>
      </c>
      <c r="O95" s="13">
        <f t="shared" si="22"/>
        <v>0.39335906124776343</v>
      </c>
      <c r="P95" s="13">
        <f t="shared" si="23"/>
        <v>0</v>
      </c>
      <c r="Q95" s="13">
        <f t="shared" si="24"/>
        <v>0</v>
      </c>
      <c r="R95" s="16">
        <f t="shared" si="25"/>
        <v>0.13111968708258781</v>
      </c>
      <c r="S95" s="55">
        <f t="shared" si="26"/>
        <v>0.54209729487508784</v>
      </c>
    </row>
    <row r="96" spans="1:19" s="17" customFormat="1">
      <c r="A96" s="10" t="s">
        <v>212</v>
      </c>
      <c r="B96" s="10" t="s">
        <v>213</v>
      </c>
      <c r="C96" s="10" t="s">
        <v>214</v>
      </c>
      <c r="D96" s="11" t="s">
        <v>3</v>
      </c>
      <c r="E96" s="12">
        <v>80</v>
      </c>
      <c r="F96" s="10">
        <v>80</v>
      </c>
      <c r="G96" s="10">
        <v>110</v>
      </c>
      <c r="H96" s="13">
        <f t="shared" si="18"/>
        <v>0.4306864064602961</v>
      </c>
      <c r="I96" s="13">
        <f t="shared" si="19"/>
        <v>0.38638010142477663</v>
      </c>
      <c r="J96" s="13">
        <f t="shared" si="20"/>
        <v>0.55193176116407427</v>
      </c>
      <c r="K96" s="14">
        <f t="shared" si="21"/>
        <v>0.45633275634971565</v>
      </c>
      <c r="L96" s="15">
        <v>544000</v>
      </c>
      <c r="M96" s="15">
        <v>0</v>
      </c>
      <c r="N96" s="10">
        <v>1</v>
      </c>
      <c r="O96" s="13">
        <f t="shared" si="22"/>
        <v>0.56911523754995563</v>
      </c>
      <c r="P96" s="13">
        <f t="shared" si="23"/>
        <v>0</v>
      </c>
      <c r="Q96" s="13">
        <f t="shared" si="24"/>
        <v>0.45454545454545453</v>
      </c>
      <c r="R96" s="16">
        <f t="shared" si="25"/>
        <v>0.34122023069847007</v>
      </c>
      <c r="S96" s="55">
        <f t="shared" si="26"/>
        <v>0.42179899865434195</v>
      </c>
    </row>
    <row r="97" spans="1:19" s="17" customFormat="1">
      <c r="A97" s="10" t="s">
        <v>215</v>
      </c>
      <c r="B97" s="10" t="s">
        <v>216</v>
      </c>
      <c r="C97" s="10" t="s">
        <v>214</v>
      </c>
      <c r="D97" s="11" t="s">
        <v>6</v>
      </c>
      <c r="E97" s="12">
        <v>410</v>
      </c>
      <c r="F97" s="10">
        <v>435</v>
      </c>
      <c r="G97" s="10">
        <v>455</v>
      </c>
      <c r="H97" s="13">
        <f t="shared" si="18"/>
        <v>2.2072678331090176</v>
      </c>
      <c r="I97" s="13">
        <f t="shared" si="19"/>
        <v>2.100941801497223</v>
      </c>
      <c r="J97" s="13">
        <f t="shared" si="20"/>
        <v>2.2829904666332164</v>
      </c>
      <c r="K97" s="14">
        <f t="shared" si="21"/>
        <v>2.1970667004131523</v>
      </c>
      <c r="L97" s="15">
        <v>2583000</v>
      </c>
      <c r="M97" s="15">
        <v>1605270</v>
      </c>
      <c r="N97" s="10">
        <v>3</v>
      </c>
      <c r="O97" s="13">
        <f t="shared" si="22"/>
        <v>2.7022512106462044</v>
      </c>
      <c r="P97" s="13">
        <f t="shared" si="23"/>
        <v>1.85800327965178</v>
      </c>
      <c r="Q97" s="13">
        <f t="shared" si="24"/>
        <v>1.3636363636363635</v>
      </c>
      <c r="R97" s="16">
        <f t="shared" si="25"/>
        <v>1.9746302846447827</v>
      </c>
      <c r="S97" s="55">
        <f t="shared" si="26"/>
        <v>2.1303357756826413</v>
      </c>
    </row>
    <row r="98" spans="1:19" s="17" customFormat="1">
      <c r="A98" s="10" t="s">
        <v>217</v>
      </c>
      <c r="B98" s="10" t="s">
        <v>218</v>
      </c>
      <c r="C98" s="10" t="s">
        <v>219</v>
      </c>
      <c r="D98" s="11" t="s">
        <v>6</v>
      </c>
      <c r="E98" s="12">
        <v>605</v>
      </c>
      <c r="F98" s="10">
        <v>670</v>
      </c>
      <c r="G98" s="10">
        <v>775</v>
      </c>
      <c r="H98" s="13">
        <f t="shared" ref="H98:H129" si="27">100/($E$140)*E98</f>
        <v>3.2570659488559892</v>
      </c>
      <c r="I98" s="13">
        <f t="shared" ref="I98:I129" si="28">100/($F$140)*F98</f>
        <v>3.235933349432504</v>
      </c>
      <c r="J98" s="13">
        <f t="shared" ref="J98:J129" si="29">100/($G$140)*G98</f>
        <v>3.8886101354741593</v>
      </c>
      <c r="K98" s="14">
        <f t="shared" ref="K98:K129" si="30">(H98/3)+(I98/3)+(J98/3)</f>
        <v>3.460536477920884</v>
      </c>
      <c r="L98" s="15">
        <v>3119598</v>
      </c>
      <c r="M98" s="15">
        <v>2032435</v>
      </c>
      <c r="N98" s="10">
        <v>9</v>
      </c>
      <c r="O98" s="13">
        <f t="shared" ref="O98:O129" si="31">100/($L$140)*L98</f>
        <v>3.263622714761703</v>
      </c>
      <c r="P98" s="13">
        <f t="shared" ref="P98:P129" si="32">100/($M$140)*M98</f>
        <v>2.3524210230547298</v>
      </c>
      <c r="Q98" s="13">
        <f t="shared" ref="Q98:Q129" si="33">100/($N$140)*N98</f>
        <v>4.0909090909090908</v>
      </c>
      <c r="R98" s="16">
        <f t="shared" ref="R98:R129" si="34">(O98/3)+(P98/3)+(Q98/3)</f>
        <v>3.2356509429085079</v>
      </c>
      <c r="S98" s="55">
        <f t="shared" ref="S98:S129" si="35">(K98*0.7)+(R98*0.3)</f>
        <v>3.3930708174171711</v>
      </c>
    </row>
    <row r="99" spans="1:19" s="17" customFormat="1">
      <c r="A99" s="10" t="s">
        <v>220</v>
      </c>
      <c r="B99" s="10" t="s">
        <v>221</v>
      </c>
      <c r="C99" s="10" t="s">
        <v>219</v>
      </c>
      <c r="D99" s="11" t="s">
        <v>6</v>
      </c>
      <c r="E99" s="12">
        <v>280</v>
      </c>
      <c r="F99" s="10">
        <v>325</v>
      </c>
      <c r="G99" s="10">
        <v>350</v>
      </c>
      <c r="H99" s="13">
        <f t="shared" si="27"/>
        <v>1.5074024226110363</v>
      </c>
      <c r="I99" s="13">
        <f t="shared" si="28"/>
        <v>1.5696691620381551</v>
      </c>
      <c r="J99" s="13">
        <f t="shared" si="29"/>
        <v>1.7561465127947817</v>
      </c>
      <c r="K99" s="14">
        <f t="shared" si="30"/>
        <v>1.6110726991479911</v>
      </c>
      <c r="L99" s="15">
        <v>1261000</v>
      </c>
      <c r="M99" s="15">
        <v>1031016</v>
      </c>
      <c r="N99" s="10">
        <v>2</v>
      </c>
      <c r="O99" s="13">
        <f t="shared" si="31"/>
        <v>1.3192174899825257</v>
      </c>
      <c r="P99" s="13">
        <f t="shared" si="32"/>
        <v>1.1933388834111767</v>
      </c>
      <c r="Q99" s="13">
        <f t="shared" si="33"/>
        <v>0.90909090909090906</v>
      </c>
      <c r="R99" s="16">
        <f t="shared" si="34"/>
        <v>1.140549094161537</v>
      </c>
      <c r="S99" s="55">
        <f t="shared" si="35"/>
        <v>1.4699156176520547</v>
      </c>
    </row>
    <row r="100" spans="1:19" s="17" customFormat="1">
      <c r="A100" s="10" t="s">
        <v>222</v>
      </c>
      <c r="B100" s="10" t="s">
        <v>223</v>
      </c>
      <c r="C100" s="10" t="s">
        <v>219</v>
      </c>
      <c r="D100" s="11" t="s">
        <v>3</v>
      </c>
      <c r="E100" s="12">
        <v>205</v>
      </c>
      <c r="F100" s="10">
        <v>205</v>
      </c>
      <c r="G100" s="10">
        <v>210</v>
      </c>
      <c r="H100" s="13">
        <f t="shared" si="27"/>
        <v>1.1036339165545088</v>
      </c>
      <c r="I100" s="13">
        <f t="shared" si="28"/>
        <v>0.99009900990099009</v>
      </c>
      <c r="J100" s="13">
        <f t="shared" si="29"/>
        <v>1.053687907676869</v>
      </c>
      <c r="K100" s="14">
        <f t="shared" si="30"/>
        <v>1.0491402780441226</v>
      </c>
      <c r="L100" s="15">
        <v>631000</v>
      </c>
      <c r="M100" s="15">
        <v>412000</v>
      </c>
      <c r="N100" s="10">
        <v>1</v>
      </c>
      <c r="O100" s="13">
        <f t="shared" si="31"/>
        <v>0.6601318288493051</v>
      </c>
      <c r="P100" s="13">
        <f t="shared" si="32"/>
        <v>0.47686516985711652</v>
      </c>
      <c r="Q100" s="13">
        <f t="shared" si="33"/>
        <v>0.45454545454545453</v>
      </c>
      <c r="R100" s="16">
        <f t="shared" si="34"/>
        <v>0.53051415108395872</v>
      </c>
      <c r="S100" s="55">
        <f t="shared" si="35"/>
        <v>0.89355243995607336</v>
      </c>
    </row>
    <row r="101" spans="1:19" s="17" customFormat="1">
      <c r="A101" s="10" t="s">
        <v>224</v>
      </c>
      <c r="B101" s="10" t="s">
        <v>225</v>
      </c>
      <c r="C101" s="10" t="s">
        <v>219</v>
      </c>
      <c r="D101" s="11" t="s">
        <v>9</v>
      </c>
      <c r="E101" s="12">
        <v>10</v>
      </c>
      <c r="F101" s="10">
        <v>0</v>
      </c>
      <c r="G101" s="10">
        <v>0</v>
      </c>
      <c r="H101" s="13">
        <f t="shared" si="27"/>
        <v>5.3835800807537013E-2</v>
      </c>
      <c r="I101" s="13">
        <f t="shared" si="28"/>
        <v>0</v>
      </c>
      <c r="J101" s="13">
        <f t="shared" si="29"/>
        <v>0</v>
      </c>
      <c r="K101" s="14">
        <f t="shared" si="30"/>
        <v>1.794526693584567E-2</v>
      </c>
      <c r="L101" s="15">
        <v>0</v>
      </c>
      <c r="M101" s="15">
        <v>0</v>
      </c>
      <c r="N101" s="10">
        <v>0</v>
      </c>
      <c r="O101" s="13">
        <f t="shared" si="31"/>
        <v>0</v>
      </c>
      <c r="P101" s="13">
        <f t="shared" si="32"/>
        <v>0</v>
      </c>
      <c r="Q101" s="13">
        <f t="shared" si="33"/>
        <v>0</v>
      </c>
      <c r="R101" s="16">
        <f t="shared" si="34"/>
        <v>0</v>
      </c>
      <c r="S101" s="55">
        <f t="shared" si="35"/>
        <v>1.2561686855091968E-2</v>
      </c>
    </row>
    <row r="102" spans="1:19" s="17" customFormat="1">
      <c r="A102" s="10" t="s">
        <v>226</v>
      </c>
      <c r="B102" s="10" t="s">
        <v>227</v>
      </c>
      <c r="C102" s="10" t="s">
        <v>219</v>
      </c>
      <c r="D102" s="11" t="s">
        <v>9</v>
      </c>
      <c r="E102" s="12">
        <v>15</v>
      </c>
      <c r="F102" s="10">
        <v>20</v>
      </c>
      <c r="G102" s="10">
        <v>5</v>
      </c>
      <c r="H102" s="13">
        <f t="shared" si="27"/>
        <v>8.0753701211305512E-2</v>
      </c>
      <c r="I102" s="13">
        <f t="shared" si="28"/>
        <v>9.6595025356194159E-2</v>
      </c>
      <c r="J102" s="13">
        <f t="shared" si="29"/>
        <v>2.5087807325639738E-2</v>
      </c>
      <c r="K102" s="14">
        <f t="shared" si="30"/>
        <v>6.7478844631046475E-2</v>
      </c>
      <c r="L102" s="15">
        <v>0</v>
      </c>
      <c r="M102" s="15">
        <v>878329</v>
      </c>
      <c r="N102" s="10">
        <v>0</v>
      </c>
      <c r="O102" s="13">
        <f t="shared" si="31"/>
        <v>0</v>
      </c>
      <c r="P102" s="13">
        <f t="shared" si="32"/>
        <v>1.016612882950076</v>
      </c>
      <c r="Q102" s="13">
        <f t="shared" si="33"/>
        <v>0</v>
      </c>
      <c r="R102" s="16">
        <f t="shared" si="34"/>
        <v>0.33887096098335867</v>
      </c>
      <c r="S102" s="55">
        <f t="shared" si="35"/>
        <v>0.14889647953674012</v>
      </c>
    </row>
    <row r="103" spans="1:19" s="17" customFormat="1">
      <c r="A103" s="10" t="s">
        <v>228</v>
      </c>
      <c r="B103" s="10" t="s">
        <v>229</v>
      </c>
      <c r="C103" s="10" t="s">
        <v>230</v>
      </c>
      <c r="D103" s="11" t="s">
        <v>6</v>
      </c>
      <c r="E103" s="12">
        <v>265</v>
      </c>
      <c r="F103" s="10">
        <v>465</v>
      </c>
      <c r="G103" s="10">
        <v>410</v>
      </c>
      <c r="H103" s="13">
        <f t="shared" si="27"/>
        <v>1.4266487213997308</v>
      </c>
      <c r="I103" s="13">
        <f t="shared" si="28"/>
        <v>2.2458343395315139</v>
      </c>
      <c r="J103" s="13">
        <f t="shared" si="29"/>
        <v>2.0572002007024586</v>
      </c>
      <c r="K103" s="14">
        <f t="shared" si="30"/>
        <v>1.9098944205445676</v>
      </c>
      <c r="L103" s="15">
        <v>465000</v>
      </c>
      <c r="M103" s="15">
        <v>555720</v>
      </c>
      <c r="N103" s="10">
        <v>0</v>
      </c>
      <c r="O103" s="13">
        <f t="shared" si="31"/>
        <v>0.48646798797928187</v>
      </c>
      <c r="P103" s="13">
        <f t="shared" si="32"/>
        <v>0.64321240823542913</v>
      </c>
      <c r="Q103" s="13">
        <f t="shared" si="33"/>
        <v>0</v>
      </c>
      <c r="R103" s="16">
        <f t="shared" si="34"/>
        <v>0.37656013207157035</v>
      </c>
      <c r="S103" s="55">
        <f t="shared" si="35"/>
        <v>1.4498941340026683</v>
      </c>
    </row>
    <row r="104" spans="1:19" s="17" customFormat="1">
      <c r="A104" s="10" t="s">
        <v>231</v>
      </c>
      <c r="B104" s="10" t="s">
        <v>232</v>
      </c>
      <c r="C104" s="10" t="s">
        <v>230</v>
      </c>
      <c r="D104" s="11" t="s">
        <v>9</v>
      </c>
      <c r="E104" s="12">
        <v>0</v>
      </c>
      <c r="F104" s="10">
        <v>0</v>
      </c>
      <c r="G104" s="10">
        <v>0</v>
      </c>
      <c r="H104" s="13">
        <f t="shared" si="27"/>
        <v>0</v>
      </c>
      <c r="I104" s="13">
        <f t="shared" si="28"/>
        <v>0</v>
      </c>
      <c r="J104" s="13">
        <f t="shared" si="29"/>
        <v>0</v>
      </c>
      <c r="K104" s="14">
        <f t="shared" si="30"/>
        <v>0</v>
      </c>
      <c r="L104" s="15">
        <v>0</v>
      </c>
      <c r="M104" s="15">
        <v>0</v>
      </c>
      <c r="N104" s="10">
        <v>0</v>
      </c>
      <c r="O104" s="13">
        <f t="shared" si="31"/>
        <v>0</v>
      </c>
      <c r="P104" s="13">
        <f t="shared" si="32"/>
        <v>0</v>
      </c>
      <c r="Q104" s="13">
        <f t="shared" si="33"/>
        <v>0</v>
      </c>
      <c r="R104" s="16">
        <f t="shared" si="34"/>
        <v>0</v>
      </c>
      <c r="S104" s="55">
        <f t="shared" si="35"/>
        <v>0</v>
      </c>
    </row>
    <row r="105" spans="1:19" s="17" customFormat="1">
      <c r="A105" s="10" t="s">
        <v>65</v>
      </c>
      <c r="B105" s="10" t="s">
        <v>66</v>
      </c>
      <c r="C105" s="10" t="s">
        <v>60</v>
      </c>
      <c r="D105" s="11" t="s">
        <v>9</v>
      </c>
      <c r="E105" s="12">
        <v>0</v>
      </c>
      <c r="F105" s="10">
        <v>0</v>
      </c>
      <c r="G105" s="10">
        <v>0</v>
      </c>
      <c r="H105" s="13">
        <f t="shared" si="27"/>
        <v>0</v>
      </c>
      <c r="I105" s="13">
        <f t="shared" si="28"/>
        <v>0</v>
      </c>
      <c r="J105" s="13">
        <f t="shared" si="29"/>
        <v>0</v>
      </c>
      <c r="K105" s="14">
        <f t="shared" si="30"/>
        <v>0</v>
      </c>
      <c r="L105" s="15">
        <v>0</v>
      </c>
      <c r="M105" s="15">
        <v>0</v>
      </c>
      <c r="N105" s="10">
        <v>0</v>
      </c>
      <c r="O105" s="13">
        <f t="shared" si="31"/>
        <v>0</v>
      </c>
      <c r="P105" s="13">
        <f t="shared" si="32"/>
        <v>0</v>
      </c>
      <c r="Q105" s="13">
        <f t="shared" si="33"/>
        <v>0</v>
      </c>
      <c r="R105" s="16">
        <f t="shared" si="34"/>
        <v>0</v>
      </c>
      <c r="S105" s="55">
        <f t="shared" si="35"/>
        <v>0</v>
      </c>
    </row>
    <row r="106" spans="1:19" s="17" customFormat="1">
      <c r="A106" s="10" t="s">
        <v>233</v>
      </c>
      <c r="B106" s="10" t="s">
        <v>234</v>
      </c>
      <c r="C106" s="10" t="s">
        <v>235</v>
      </c>
      <c r="D106" s="11" t="s">
        <v>9</v>
      </c>
      <c r="E106" s="12">
        <v>0</v>
      </c>
      <c r="F106" s="10">
        <v>0</v>
      </c>
      <c r="G106" s="10">
        <v>0</v>
      </c>
      <c r="H106" s="13">
        <f t="shared" si="27"/>
        <v>0</v>
      </c>
      <c r="I106" s="13">
        <f t="shared" si="28"/>
        <v>0</v>
      </c>
      <c r="J106" s="13">
        <f t="shared" si="29"/>
        <v>0</v>
      </c>
      <c r="K106" s="14">
        <f t="shared" si="30"/>
        <v>0</v>
      </c>
      <c r="L106" s="15">
        <v>0</v>
      </c>
      <c r="M106" s="15">
        <v>0</v>
      </c>
      <c r="N106" s="10">
        <v>0</v>
      </c>
      <c r="O106" s="13">
        <f t="shared" si="31"/>
        <v>0</v>
      </c>
      <c r="P106" s="13">
        <f t="shared" si="32"/>
        <v>0</v>
      </c>
      <c r="Q106" s="13">
        <f t="shared" si="33"/>
        <v>0</v>
      </c>
      <c r="R106" s="16">
        <f t="shared" si="34"/>
        <v>0</v>
      </c>
      <c r="S106" s="55">
        <f t="shared" si="35"/>
        <v>0</v>
      </c>
    </row>
    <row r="107" spans="1:19" s="17" customFormat="1">
      <c r="A107" s="10" t="s">
        <v>236</v>
      </c>
      <c r="B107" s="10" t="s">
        <v>237</v>
      </c>
      <c r="C107" s="10" t="s">
        <v>235</v>
      </c>
      <c r="D107" s="11" t="s">
        <v>6</v>
      </c>
      <c r="E107" s="12">
        <v>260</v>
      </c>
      <c r="F107" s="10">
        <v>310</v>
      </c>
      <c r="G107" s="10">
        <v>340</v>
      </c>
      <c r="H107" s="13">
        <f t="shared" si="27"/>
        <v>1.3997308209959622</v>
      </c>
      <c r="I107" s="13">
        <f t="shared" si="28"/>
        <v>1.4972228930210094</v>
      </c>
      <c r="J107" s="13">
        <f t="shared" si="29"/>
        <v>1.7059708981435022</v>
      </c>
      <c r="K107" s="14">
        <f t="shared" si="30"/>
        <v>1.5343082040534912</v>
      </c>
      <c r="L107" s="15">
        <v>2374159</v>
      </c>
      <c r="M107" s="15">
        <v>0</v>
      </c>
      <c r="N107" s="10">
        <v>2</v>
      </c>
      <c r="O107" s="13">
        <f t="shared" si="31"/>
        <v>2.4837684986514064</v>
      </c>
      <c r="P107" s="13">
        <f t="shared" si="32"/>
        <v>0</v>
      </c>
      <c r="Q107" s="13">
        <f t="shared" si="33"/>
        <v>0.90909090909090906</v>
      </c>
      <c r="R107" s="16">
        <f t="shared" si="34"/>
        <v>1.1309531359141052</v>
      </c>
      <c r="S107" s="55">
        <f t="shared" si="35"/>
        <v>1.4133016836116752</v>
      </c>
    </row>
    <row r="108" spans="1:19" s="17" customFormat="1">
      <c r="A108" s="10" t="s">
        <v>238</v>
      </c>
      <c r="B108" s="10" t="s">
        <v>239</v>
      </c>
      <c r="C108" s="10" t="s">
        <v>240</v>
      </c>
      <c r="D108" s="11" t="s">
        <v>3</v>
      </c>
      <c r="E108" s="12">
        <v>115</v>
      </c>
      <c r="F108" s="10">
        <v>140</v>
      </c>
      <c r="G108" s="10">
        <v>90</v>
      </c>
      <c r="H108" s="13">
        <f t="shared" si="27"/>
        <v>0.61911170928667569</v>
      </c>
      <c r="I108" s="13">
        <f t="shared" si="28"/>
        <v>0.67616517749335914</v>
      </c>
      <c r="J108" s="13">
        <f t="shared" si="29"/>
        <v>0.45158053186151531</v>
      </c>
      <c r="K108" s="14">
        <f t="shared" si="30"/>
        <v>0.58228580621385007</v>
      </c>
      <c r="L108" s="15">
        <v>0</v>
      </c>
      <c r="M108" s="15">
        <v>319000</v>
      </c>
      <c r="N108" s="10">
        <v>0</v>
      </c>
      <c r="O108" s="13">
        <f t="shared" si="31"/>
        <v>0</v>
      </c>
      <c r="P108" s="13">
        <f t="shared" si="32"/>
        <v>0.36922327471946642</v>
      </c>
      <c r="Q108" s="13">
        <f t="shared" si="33"/>
        <v>0</v>
      </c>
      <c r="R108" s="16">
        <f t="shared" si="34"/>
        <v>0.1230744249064888</v>
      </c>
      <c r="S108" s="55">
        <f t="shared" si="35"/>
        <v>0.44452239182164166</v>
      </c>
    </row>
    <row r="109" spans="1:19" s="17" customFormat="1">
      <c r="A109" s="10" t="s">
        <v>241</v>
      </c>
      <c r="B109" s="10" t="s">
        <v>242</v>
      </c>
      <c r="C109" s="10" t="s">
        <v>240</v>
      </c>
      <c r="D109" s="11" t="s">
        <v>251</v>
      </c>
      <c r="E109" s="12">
        <v>0</v>
      </c>
      <c r="F109" s="10">
        <v>0</v>
      </c>
      <c r="G109" s="10">
        <v>5</v>
      </c>
      <c r="H109" s="13">
        <f t="shared" si="27"/>
        <v>0</v>
      </c>
      <c r="I109" s="13">
        <f t="shared" si="28"/>
        <v>0</v>
      </c>
      <c r="J109" s="13">
        <f t="shared" si="29"/>
        <v>2.5087807325639738E-2</v>
      </c>
      <c r="K109" s="14">
        <f t="shared" si="30"/>
        <v>8.3626024418799131E-3</v>
      </c>
      <c r="L109" s="15">
        <v>0</v>
      </c>
      <c r="M109" s="15">
        <v>0</v>
      </c>
      <c r="N109" s="10">
        <v>0</v>
      </c>
      <c r="O109" s="13">
        <f t="shared" si="31"/>
        <v>0</v>
      </c>
      <c r="P109" s="13">
        <f t="shared" si="32"/>
        <v>0</v>
      </c>
      <c r="Q109" s="13">
        <f t="shared" si="33"/>
        <v>0</v>
      </c>
      <c r="R109" s="16">
        <f t="shared" si="34"/>
        <v>0</v>
      </c>
      <c r="S109" s="55">
        <f t="shared" si="35"/>
        <v>5.8538217093159388E-3</v>
      </c>
    </row>
    <row r="110" spans="1:19" s="17" customFormat="1">
      <c r="A110" s="10" t="s">
        <v>243</v>
      </c>
      <c r="B110" s="10" t="s">
        <v>244</v>
      </c>
      <c r="C110" s="10" t="s">
        <v>240</v>
      </c>
      <c r="D110" s="11" t="s">
        <v>6</v>
      </c>
      <c r="E110" s="12">
        <v>340</v>
      </c>
      <c r="F110" s="10">
        <v>405</v>
      </c>
      <c r="G110" s="10">
        <v>370</v>
      </c>
      <c r="H110" s="13">
        <f t="shared" si="27"/>
        <v>1.8304172274562585</v>
      </c>
      <c r="I110" s="13">
        <f t="shared" si="28"/>
        <v>1.9560492634629316</v>
      </c>
      <c r="J110" s="13">
        <f t="shared" si="29"/>
        <v>1.8564977420973408</v>
      </c>
      <c r="K110" s="14">
        <f t="shared" si="30"/>
        <v>1.880988077672177</v>
      </c>
      <c r="L110" s="15">
        <v>681000</v>
      </c>
      <c r="M110" s="15">
        <v>195048</v>
      </c>
      <c r="N110" s="10">
        <v>1</v>
      </c>
      <c r="O110" s="13">
        <f t="shared" si="31"/>
        <v>0.71244021465352891</v>
      </c>
      <c r="P110" s="13">
        <f t="shared" si="32"/>
        <v>0.22575630497643412</v>
      </c>
      <c r="Q110" s="13">
        <f t="shared" si="33"/>
        <v>0.45454545454545453</v>
      </c>
      <c r="R110" s="16">
        <f t="shared" si="34"/>
        <v>0.46424732472513919</v>
      </c>
      <c r="S110" s="55">
        <f t="shared" si="35"/>
        <v>1.4559658517880656</v>
      </c>
    </row>
    <row r="111" spans="1:19" s="17" customFormat="1">
      <c r="A111" s="10" t="s">
        <v>245</v>
      </c>
      <c r="B111" s="10" t="s">
        <v>246</v>
      </c>
      <c r="C111" s="10" t="s">
        <v>240</v>
      </c>
      <c r="D111" s="11" t="s">
        <v>251</v>
      </c>
      <c r="E111" s="12">
        <v>0</v>
      </c>
      <c r="F111" s="10">
        <v>0</v>
      </c>
      <c r="G111" s="10">
        <v>0</v>
      </c>
      <c r="H111" s="13">
        <f t="shared" si="27"/>
        <v>0</v>
      </c>
      <c r="I111" s="13">
        <f t="shared" si="28"/>
        <v>0</v>
      </c>
      <c r="J111" s="13">
        <f t="shared" si="29"/>
        <v>0</v>
      </c>
      <c r="K111" s="14">
        <f t="shared" si="30"/>
        <v>0</v>
      </c>
      <c r="L111" s="15">
        <v>0</v>
      </c>
      <c r="M111" s="15">
        <v>0</v>
      </c>
      <c r="N111" s="10">
        <v>0</v>
      </c>
      <c r="O111" s="13">
        <f t="shared" si="31"/>
        <v>0</v>
      </c>
      <c r="P111" s="13">
        <f t="shared" si="32"/>
        <v>0</v>
      </c>
      <c r="Q111" s="13">
        <f t="shared" si="33"/>
        <v>0</v>
      </c>
      <c r="R111" s="16">
        <f t="shared" si="34"/>
        <v>0</v>
      </c>
      <c r="S111" s="55">
        <f t="shared" si="35"/>
        <v>0</v>
      </c>
    </row>
    <row r="112" spans="1:19" s="17" customFormat="1">
      <c r="A112" s="10" t="s">
        <v>247</v>
      </c>
      <c r="B112" s="10" t="s">
        <v>248</v>
      </c>
      <c r="C112" s="10" t="s">
        <v>240</v>
      </c>
      <c r="D112" s="11" t="s">
        <v>3</v>
      </c>
      <c r="E112" s="12">
        <v>130</v>
      </c>
      <c r="F112" s="10">
        <v>85</v>
      </c>
      <c r="G112" s="10">
        <v>120</v>
      </c>
      <c r="H112" s="13">
        <f t="shared" si="27"/>
        <v>0.69986541049798112</v>
      </c>
      <c r="I112" s="13">
        <f t="shared" si="28"/>
        <v>0.41052885776382514</v>
      </c>
      <c r="J112" s="13">
        <f t="shared" si="29"/>
        <v>0.60210737581535367</v>
      </c>
      <c r="K112" s="14">
        <f t="shared" si="30"/>
        <v>0.57083388135905333</v>
      </c>
      <c r="L112" s="15">
        <v>711000</v>
      </c>
      <c r="M112" s="15">
        <v>1362556</v>
      </c>
      <c r="N112" s="10">
        <v>0</v>
      </c>
      <c r="O112" s="13">
        <f t="shared" si="31"/>
        <v>0.74382524613606327</v>
      </c>
      <c r="P112" s="13">
        <f t="shared" si="32"/>
        <v>1.5770764523782359</v>
      </c>
      <c r="Q112" s="13">
        <f t="shared" si="33"/>
        <v>0</v>
      </c>
      <c r="R112" s="16">
        <f t="shared" si="34"/>
        <v>0.77363389950476646</v>
      </c>
      <c r="S112" s="55">
        <f t="shared" si="35"/>
        <v>0.63167388680276726</v>
      </c>
    </row>
    <row r="113" spans="1:19" s="17" customFormat="1">
      <c r="A113" s="10" t="s">
        <v>249</v>
      </c>
      <c r="B113" s="10" t="s">
        <v>250</v>
      </c>
      <c r="C113" s="10" t="s">
        <v>240</v>
      </c>
      <c r="D113" s="11" t="s">
        <v>251</v>
      </c>
      <c r="E113" s="12">
        <v>0</v>
      </c>
      <c r="F113" s="10">
        <v>0</v>
      </c>
      <c r="G113" s="10">
        <v>0</v>
      </c>
      <c r="H113" s="13">
        <f t="shared" si="27"/>
        <v>0</v>
      </c>
      <c r="I113" s="13">
        <f t="shared" si="28"/>
        <v>0</v>
      </c>
      <c r="J113" s="13">
        <f t="shared" si="29"/>
        <v>0</v>
      </c>
      <c r="K113" s="14">
        <f t="shared" si="30"/>
        <v>0</v>
      </c>
      <c r="L113" s="15">
        <v>0</v>
      </c>
      <c r="M113" s="15">
        <v>0</v>
      </c>
      <c r="N113" s="10">
        <v>0</v>
      </c>
      <c r="O113" s="13">
        <f t="shared" si="31"/>
        <v>0</v>
      </c>
      <c r="P113" s="13">
        <f t="shared" si="32"/>
        <v>0</v>
      </c>
      <c r="Q113" s="13">
        <f t="shared" si="33"/>
        <v>0</v>
      </c>
      <c r="R113" s="16">
        <f t="shared" si="34"/>
        <v>0</v>
      </c>
      <c r="S113" s="55">
        <f t="shared" si="35"/>
        <v>0</v>
      </c>
    </row>
    <row r="114" spans="1:19" s="17" customFormat="1">
      <c r="A114" s="10" t="s">
        <v>252</v>
      </c>
      <c r="B114" s="10" t="s">
        <v>253</v>
      </c>
      <c r="C114" s="10" t="s">
        <v>240</v>
      </c>
      <c r="D114" s="11" t="s">
        <v>251</v>
      </c>
      <c r="E114" s="12">
        <v>0</v>
      </c>
      <c r="F114" s="10">
        <v>25</v>
      </c>
      <c r="G114" s="10">
        <v>20</v>
      </c>
      <c r="H114" s="13">
        <f t="shared" si="27"/>
        <v>0</v>
      </c>
      <c r="I114" s="13">
        <f t="shared" si="28"/>
        <v>0.12074378169524269</v>
      </c>
      <c r="J114" s="13">
        <f t="shared" si="29"/>
        <v>0.10035122930255895</v>
      </c>
      <c r="K114" s="14">
        <f t="shared" si="30"/>
        <v>7.3698336999267214E-2</v>
      </c>
      <c r="L114" s="15">
        <v>0</v>
      </c>
      <c r="M114" s="15">
        <v>0</v>
      </c>
      <c r="N114" s="10">
        <v>0</v>
      </c>
      <c r="O114" s="13">
        <f t="shared" si="31"/>
        <v>0</v>
      </c>
      <c r="P114" s="13">
        <f t="shared" si="32"/>
        <v>0</v>
      </c>
      <c r="Q114" s="13">
        <f t="shared" si="33"/>
        <v>0</v>
      </c>
      <c r="R114" s="16">
        <f t="shared" si="34"/>
        <v>0</v>
      </c>
      <c r="S114" s="55">
        <f t="shared" si="35"/>
        <v>5.1588835899487047E-2</v>
      </c>
    </row>
    <row r="115" spans="1:19" s="17" customFormat="1">
      <c r="A115" s="10" t="s">
        <v>254</v>
      </c>
      <c r="B115" s="10" t="s">
        <v>255</v>
      </c>
      <c r="C115" s="10" t="s">
        <v>240</v>
      </c>
      <c r="D115" s="11" t="s">
        <v>311</v>
      </c>
      <c r="E115" s="12">
        <v>0</v>
      </c>
      <c r="F115" s="10">
        <v>0</v>
      </c>
      <c r="G115" s="10">
        <v>0</v>
      </c>
      <c r="H115" s="13">
        <f t="shared" si="27"/>
        <v>0</v>
      </c>
      <c r="I115" s="13">
        <f t="shared" si="28"/>
        <v>0</v>
      </c>
      <c r="J115" s="13">
        <f t="shared" si="29"/>
        <v>0</v>
      </c>
      <c r="K115" s="14">
        <f t="shared" si="30"/>
        <v>0</v>
      </c>
      <c r="L115" s="15">
        <v>0</v>
      </c>
      <c r="M115" s="15">
        <v>0</v>
      </c>
      <c r="N115" s="10">
        <v>0</v>
      </c>
      <c r="O115" s="13">
        <f t="shared" si="31"/>
        <v>0</v>
      </c>
      <c r="P115" s="13">
        <f t="shared" si="32"/>
        <v>0</v>
      </c>
      <c r="Q115" s="13">
        <f t="shared" si="33"/>
        <v>0</v>
      </c>
      <c r="R115" s="16">
        <f t="shared" si="34"/>
        <v>0</v>
      </c>
      <c r="S115" s="55">
        <f t="shared" si="35"/>
        <v>0</v>
      </c>
    </row>
    <row r="116" spans="1:19" s="17" customFormat="1">
      <c r="A116" s="10" t="s">
        <v>256</v>
      </c>
      <c r="B116" s="10" t="s">
        <v>257</v>
      </c>
      <c r="C116" s="10" t="s">
        <v>240</v>
      </c>
      <c r="D116" s="11" t="s">
        <v>251</v>
      </c>
      <c r="E116" s="12">
        <v>5</v>
      </c>
      <c r="F116" s="10">
        <v>15</v>
      </c>
      <c r="G116" s="10">
        <v>10</v>
      </c>
      <c r="H116" s="13">
        <f t="shared" si="27"/>
        <v>2.6917900403768506E-2</v>
      </c>
      <c r="I116" s="13">
        <f t="shared" si="28"/>
        <v>7.2446269017145612E-2</v>
      </c>
      <c r="J116" s="13">
        <f t="shared" si="29"/>
        <v>5.0175614651279475E-2</v>
      </c>
      <c r="K116" s="14">
        <f t="shared" si="30"/>
        <v>4.9846594690731202E-2</v>
      </c>
      <c r="L116" s="15">
        <v>0</v>
      </c>
      <c r="M116" s="15">
        <v>0</v>
      </c>
      <c r="N116" s="10">
        <v>0</v>
      </c>
      <c r="O116" s="13">
        <f t="shared" si="31"/>
        <v>0</v>
      </c>
      <c r="P116" s="13">
        <f t="shared" si="32"/>
        <v>0</v>
      </c>
      <c r="Q116" s="13">
        <f t="shared" si="33"/>
        <v>0</v>
      </c>
      <c r="R116" s="16">
        <f t="shared" si="34"/>
        <v>0</v>
      </c>
      <c r="S116" s="55">
        <f t="shared" si="35"/>
        <v>3.489261628351184E-2</v>
      </c>
    </row>
    <row r="117" spans="1:19" s="17" customFormat="1">
      <c r="A117" s="10" t="s">
        <v>258</v>
      </c>
      <c r="B117" s="10" t="s">
        <v>259</v>
      </c>
      <c r="C117" s="10" t="s">
        <v>240</v>
      </c>
      <c r="D117" s="11" t="s">
        <v>6</v>
      </c>
      <c r="E117" s="12">
        <v>445</v>
      </c>
      <c r="F117" s="10">
        <v>555</v>
      </c>
      <c r="G117" s="10">
        <v>625</v>
      </c>
      <c r="H117" s="13">
        <f t="shared" si="27"/>
        <v>2.3956931359353972</v>
      </c>
      <c r="I117" s="13">
        <f t="shared" si="28"/>
        <v>2.680511953634388</v>
      </c>
      <c r="J117" s="13">
        <f t="shared" si="29"/>
        <v>3.1359759157049671</v>
      </c>
      <c r="K117" s="14">
        <f t="shared" si="30"/>
        <v>2.7373936684249172</v>
      </c>
      <c r="L117" s="15">
        <v>4749900</v>
      </c>
      <c r="M117" s="15">
        <v>4068192</v>
      </c>
      <c r="N117" s="10">
        <v>9</v>
      </c>
      <c r="O117" s="13">
        <f t="shared" si="31"/>
        <v>4.9691920346296579</v>
      </c>
      <c r="P117" s="13">
        <f t="shared" si="32"/>
        <v>4.7086870609013651</v>
      </c>
      <c r="Q117" s="13">
        <f t="shared" si="33"/>
        <v>4.0909090909090908</v>
      </c>
      <c r="R117" s="16">
        <f t="shared" si="34"/>
        <v>4.589596062146704</v>
      </c>
      <c r="S117" s="55">
        <f t="shared" si="35"/>
        <v>3.2930543865414528</v>
      </c>
    </row>
    <row r="118" spans="1:19" s="17" customFormat="1">
      <c r="A118" s="10" t="s">
        <v>260</v>
      </c>
      <c r="B118" s="10" t="s">
        <v>261</v>
      </c>
      <c r="C118" s="10" t="s">
        <v>240</v>
      </c>
      <c r="D118" s="11" t="s">
        <v>9</v>
      </c>
      <c r="E118" s="12">
        <v>0</v>
      </c>
      <c r="F118" s="10">
        <v>0</v>
      </c>
      <c r="G118" s="10">
        <v>0</v>
      </c>
      <c r="H118" s="13">
        <f t="shared" si="27"/>
        <v>0</v>
      </c>
      <c r="I118" s="13">
        <f t="shared" si="28"/>
        <v>0</v>
      </c>
      <c r="J118" s="13">
        <f t="shared" si="29"/>
        <v>0</v>
      </c>
      <c r="K118" s="14">
        <f t="shared" si="30"/>
        <v>0</v>
      </c>
      <c r="L118" s="15">
        <v>0</v>
      </c>
      <c r="M118" s="15">
        <v>0</v>
      </c>
      <c r="N118" s="10">
        <v>0</v>
      </c>
      <c r="O118" s="13">
        <f t="shared" si="31"/>
        <v>0</v>
      </c>
      <c r="P118" s="13">
        <f t="shared" si="32"/>
        <v>0</v>
      </c>
      <c r="Q118" s="13">
        <f t="shared" si="33"/>
        <v>0</v>
      </c>
      <c r="R118" s="16">
        <f t="shared" si="34"/>
        <v>0</v>
      </c>
      <c r="S118" s="55">
        <f t="shared" si="35"/>
        <v>0</v>
      </c>
    </row>
    <row r="119" spans="1:19" s="17" customFormat="1">
      <c r="A119" s="10" t="s">
        <v>262</v>
      </c>
      <c r="B119" s="10" t="s">
        <v>263</v>
      </c>
      <c r="C119" s="10" t="s">
        <v>240</v>
      </c>
      <c r="D119" s="11" t="s">
        <v>9</v>
      </c>
      <c r="E119" s="12">
        <v>0</v>
      </c>
      <c r="F119" s="10">
        <v>0</v>
      </c>
      <c r="G119" s="10">
        <v>0</v>
      </c>
      <c r="H119" s="13">
        <f t="shared" si="27"/>
        <v>0</v>
      </c>
      <c r="I119" s="13">
        <f t="shared" si="28"/>
        <v>0</v>
      </c>
      <c r="J119" s="13">
        <f t="shared" si="29"/>
        <v>0</v>
      </c>
      <c r="K119" s="14">
        <f t="shared" si="30"/>
        <v>0</v>
      </c>
      <c r="L119" s="15">
        <v>0</v>
      </c>
      <c r="M119" s="15">
        <v>0</v>
      </c>
      <c r="N119" s="10">
        <v>0</v>
      </c>
      <c r="O119" s="13">
        <f t="shared" si="31"/>
        <v>0</v>
      </c>
      <c r="P119" s="13">
        <f t="shared" si="32"/>
        <v>0</v>
      </c>
      <c r="Q119" s="13">
        <f t="shared" si="33"/>
        <v>0</v>
      </c>
      <c r="R119" s="16">
        <f t="shared" si="34"/>
        <v>0</v>
      </c>
      <c r="S119" s="55">
        <f t="shared" si="35"/>
        <v>0</v>
      </c>
    </row>
    <row r="120" spans="1:19" s="17" customFormat="1">
      <c r="A120" s="10" t="s">
        <v>264</v>
      </c>
      <c r="B120" s="10" t="s">
        <v>265</v>
      </c>
      <c r="C120" s="10" t="s">
        <v>240</v>
      </c>
      <c r="D120" s="11" t="s">
        <v>9</v>
      </c>
      <c r="E120" s="12">
        <v>0</v>
      </c>
      <c r="F120" s="10">
        <v>5</v>
      </c>
      <c r="G120" s="10">
        <v>10</v>
      </c>
      <c r="H120" s="13">
        <f t="shared" si="27"/>
        <v>0</v>
      </c>
      <c r="I120" s="13">
        <f t="shared" si="28"/>
        <v>2.414875633904854E-2</v>
      </c>
      <c r="J120" s="13">
        <f t="shared" si="29"/>
        <v>5.0175614651279475E-2</v>
      </c>
      <c r="K120" s="14">
        <f t="shared" si="30"/>
        <v>2.4774790330109341E-2</v>
      </c>
      <c r="L120" s="15">
        <v>0</v>
      </c>
      <c r="M120" s="15">
        <v>0</v>
      </c>
      <c r="N120" s="10">
        <v>0</v>
      </c>
      <c r="O120" s="13">
        <f t="shared" si="31"/>
        <v>0</v>
      </c>
      <c r="P120" s="13">
        <f t="shared" si="32"/>
        <v>0</v>
      </c>
      <c r="Q120" s="13">
        <f t="shared" si="33"/>
        <v>0</v>
      </c>
      <c r="R120" s="16">
        <f t="shared" si="34"/>
        <v>0</v>
      </c>
      <c r="S120" s="55">
        <f t="shared" si="35"/>
        <v>1.7342353231076538E-2</v>
      </c>
    </row>
    <row r="121" spans="1:19" s="17" customFormat="1">
      <c r="A121" s="10" t="s">
        <v>266</v>
      </c>
      <c r="B121" s="10" t="s">
        <v>267</v>
      </c>
      <c r="C121" s="10" t="s">
        <v>240</v>
      </c>
      <c r="D121" s="11" t="s">
        <v>251</v>
      </c>
      <c r="E121" s="12">
        <v>20</v>
      </c>
      <c r="F121" s="10">
        <v>20</v>
      </c>
      <c r="G121" s="10">
        <v>20</v>
      </c>
      <c r="H121" s="13">
        <f t="shared" si="27"/>
        <v>0.10767160161507403</v>
      </c>
      <c r="I121" s="13">
        <f t="shared" si="28"/>
        <v>9.6595025356194159E-2</v>
      </c>
      <c r="J121" s="13">
        <f t="shared" si="29"/>
        <v>0.10035122930255895</v>
      </c>
      <c r="K121" s="14">
        <f t="shared" si="30"/>
        <v>0.10153928542460905</v>
      </c>
      <c r="L121" s="15">
        <v>0</v>
      </c>
      <c r="M121" s="15">
        <v>0</v>
      </c>
      <c r="N121" s="10">
        <v>0</v>
      </c>
      <c r="O121" s="13">
        <f t="shared" si="31"/>
        <v>0</v>
      </c>
      <c r="P121" s="13">
        <f t="shared" si="32"/>
        <v>0</v>
      </c>
      <c r="Q121" s="13">
        <f t="shared" si="33"/>
        <v>0</v>
      </c>
      <c r="R121" s="16">
        <f t="shared" si="34"/>
        <v>0</v>
      </c>
      <c r="S121" s="55">
        <f t="shared" si="35"/>
        <v>7.1077499797226329E-2</v>
      </c>
    </row>
    <row r="122" spans="1:19" s="17" customFormat="1">
      <c r="A122" s="10" t="s">
        <v>268</v>
      </c>
      <c r="B122" s="10" t="s">
        <v>269</v>
      </c>
      <c r="C122" s="10" t="s">
        <v>240</v>
      </c>
      <c r="D122" s="11" t="s">
        <v>9</v>
      </c>
      <c r="E122" s="12">
        <v>0</v>
      </c>
      <c r="F122" s="10">
        <v>0</v>
      </c>
      <c r="G122" s="10">
        <v>0</v>
      </c>
      <c r="H122" s="13">
        <f t="shared" si="27"/>
        <v>0</v>
      </c>
      <c r="I122" s="13">
        <f t="shared" si="28"/>
        <v>0</v>
      </c>
      <c r="J122" s="13">
        <f t="shared" si="29"/>
        <v>0</v>
      </c>
      <c r="K122" s="14">
        <f t="shared" si="30"/>
        <v>0</v>
      </c>
      <c r="L122" s="15">
        <v>0</v>
      </c>
      <c r="M122" s="15">
        <v>0</v>
      </c>
      <c r="N122" s="10">
        <v>0</v>
      </c>
      <c r="O122" s="13">
        <f t="shared" si="31"/>
        <v>0</v>
      </c>
      <c r="P122" s="13">
        <f t="shared" si="32"/>
        <v>0</v>
      </c>
      <c r="Q122" s="13">
        <f t="shared" si="33"/>
        <v>0</v>
      </c>
      <c r="R122" s="16">
        <f t="shared" si="34"/>
        <v>0</v>
      </c>
      <c r="S122" s="55">
        <f t="shared" si="35"/>
        <v>0</v>
      </c>
    </row>
    <row r="123" spans="1:19" s="17" customFormat="1">
      <c r="A123" s="10" t="s">
        <v>270</v>
      </c>
      <c r="B123" s="10" t="s">
        <v>271</v>
      </c>
      <c r="C123" s="10" t="s">
        <v>272</v>
      </c>
      <c r="D123" s="11" t="s">
        <v>311</v>
      </c>
      <c r="E123" s="12">
        <v>0</v>
      </c>
      <c r="F123" s="10">
        <v>0</v>
      </c>
      <c r="G123" s="10">
        <v>0</v>
      </c>
      <c r="H123" s="13">
        <f t="shared" si="27"/>
        <v>0</v>
      </c>
      <c r="I123" s="13">
        <f t="shared" si="28"/>
        <v>0</v>
      </c>
      <c r="J123" s="13">
        <f t="shared" si="29"/>
        <v>0</v>
      </c>
      <c r="K123" s="14">
        <f t="shared" si="30"/>
        <v>0</v>
      </c>
      <c r="L123" s="15">
        <v>0</v>
      </c>
      <c r="M123" s="15">
        <v>0</v>
      </c>
      <c r="N123" s="10">
        <v>0</v>
      </c>
      <c r="O123" s="13">
        <f t="shared" si="31"/>
        <v>0</v>
      </c>
      <c r="P123" s="13">
        <f t="shared" si="32"/>
        <v>0</v>
      </c>
      <c r="Q123" s="13">
        <f t="shared" si="33"/>
        <v>0</v>
      </c>
      <c r="R123" s="16">
        <f t="shared" si="34"/>
        <v>0</v>
      </c>
      <c r="S123" s="55">
        <f t="shared" si="35"/>
        <v>0</v>
      </c>
    </row>
    <row r="124" spans="1:19" s="17" customFormat="1">
      <c r="A124" s="10" t="s">
        <v>273</v>
      </c>
      <c r="B124" s="10" t="s">
        <v>274</v>
      </c>
      <c r="C124" s="10" t="s">
        <v>272</v>
      </c>
      <c r="D124" s="11" t="s">
        <v>251</v>
      </c>
      <c r="E124" s="12">
        <v>0</v>
      </c>
      <c r="F124" s="10">
        <v>0</v>
      </c>
      <c r="G124" s="10">
        <v>0</v>
      </c>
      <c r="H124" s="13">
        <f t="shared" si="27"/>
        <v>0</v>
      </c>
      <c r="I124" s="13">
        <f t="shared" si="28"/>
        <v>0</v>
      </c>
      <c r="J124" s="13">
        <f t="shared" si="29"/>
        <v>0</v>
      </c>
      <c r="K124" s="14">
        <f t="shared" si="30"/>
        <v>0</v>
      </c>
      <c r="L124" s="15">
        <v>0</v>
      </c>
      <c r="M124" s="15">
        <v>0</v>
      </c>
      <c r="N124" s="10">
        <v>0</v>
      </c>
      <c r="O124" s="13">
        <f t="shared" si="31"/>
        <v>0</v>
      </c>
      <c r="P124" s="13">
        <f t="shared" si="32"/>
        <v>0</v>
      </c>
      <c r="Q124" s="13">
        <f t="shared" si="33"/>
        <v>0</v>
      </c>
      <c r="R124" s="16">
        <f t="shared" si="34"/>
        <v>0</v>
      </c>
      <c r="S124" s="55">
        <f t="shared" si="35"/>
        <v>0</v>
      </c>
    </row>
    <row r="125" spans="1:19" s="17" customFormat="1">
      <c r="A125" s="10" t="s">
        <v>275</v>
      </c>
      <c r="B125" s="10" t="s">
        <v>276</v>
      </c>
      <c r="C125" s="10" t="s">
        <v>272</v>
      </c>
      <c r="D125" s="11" t="s">
        <v>6</v>
      </c>
      <c r="E125" s="12">
        <v>560</v>
      </c>
      <c r="F125" s="10">
        <v>555</v>
      </c>
      <c r="G125" s="10">
        <v>625</v>
      </c>
      <c r="H125" s="13">
        <f t="shared" si="27"/>
        <v>3.0148048452220726</v>
      </c>
      <c r="I125" s="13">
        <f t="shared" si="28"/>
        <v>2.680511953634388</v>
      </c>
      <c r="J125" s="13">
        <f t="shared" si="29"/>
        <v>3.1359759157049671</v>
      </c>
      <c r="K125" s="14">
        <f t="shared" si="30"/>
        <v>2.9437642381871427</v>
      </c>
      <c r="L125" s="15">
        <v>2029100</v>
      </c>
      <c r="M125" s="15">
        <v>3822004</v>
      </c>
      <c r="N125" s="10">
        <v>7</v>
      </c>
      <c r="O125" s="13">
        <f t="shared" si="31"/>
        <v>2.1227789127070125</v>
      </c>
      <c r="P125" s="13">
        <f t="shared" si="32"/>
        <v>4.4237392879965505</v>
      </c>
      <c r="Q125" s="13">
        <f t="shared" si="33"/>
        <v>3.1818181818181817</v>
      </c>
      <c r="R125" s="16">
        <f t="shared" si="34"/>
        <v>3.242778794173915</v>
      </c>
      <c r="S125" s="55">
        <f t="shared" si="35"/>
        <v>3.0334686049831747</v>
      </c>
    </row>
    <row r="126" spans="1:19" s="17" customFormat="1">
      <c r="A126" s="10" t="s">
        <v>277</v>
      </c>
      <c r="B126" s="10" t="s">
        <v>278</v>
      </c>
      <c r="C126" s="10" t="s">
        <v>272</v>
      </c>
      <c r="D126" s="11" t="s">
        <v>9</v>
      </c>
      <c r="E126" s="12">
        <v>60</v>
      </c>
      <c r="F126" s="10">
        <v>70</v>
      </c>
      <c r="G126" s="10">
        <v>35</v>
      </c>
      <c r="H126" s="13">
        <f t="shared" si="27"/>
        <v>0.32301480484522205</v>
      </c>
      <c r="I126" s="13">
        <f t="shared" si="28"/>
        <v>0.33808258874667957</v>
      </c>
      <c r="J126" s="13">
        <f t="shared" si="29"/>
        <v>0.17561465127947817</v>
      </c>
      <c r="K126" s="14">
        <f t="shared" si="30"/>
        <v>0.27890401495712658</v>
      </c>
      <c r="L126" s="15">
        <v>0</v>
      </c>
      <c r="M126" s="15">
        <v>0</v>
      </c>
      <c r="N126" s="10">
        <v>0</v>
      </c>
      <c r="O126" s="13">
        <f t="shared" si="31"/>
        <v>0</v>
      </c>
      <c r="P126" s="13">
        <f t="shared" si="32"/>
        <v>0</v>
      </c>
      <c r="Q126" s="13">
        <f t="shared" si="33"/>
        <v>0</v>
      </c>
      <c r="R126" s="16">
        <f t="shared" si="34"/>
        <v>0</v>
      </c>
      <c r="S126" s="55">
        <f t="shared" si="35"/>
        <v>0.19523281046998858</v>
      </c>
    </row>
    <row r="127" spans="1:19" s="17" customFormat="1">
      <c r="A127" s="10" t="s">
        <v>279</v>
      </c>
      <c r="B127" s="10" t="s">
        <v>280</v>
      </c>
      <c r="C127" s="10" t="s">
        <v>272</v>
      </c>
      <c r="D127" s="11" t="s">
        <v>6</v>
      </c>
      <c r="E127" s="12">
        <v>455</v>
      </c>
      <c r="F127" s="10">
        <v>505</v>
      </c>
      <c r="G127" s="10">
        <v>405</v>
      </c>
      <c r="H127" s="13">
        <f t="shared" si="27"/>
        <v>2.4495289367429343</v>
      </c>
      <c r="I127" s="13">
        <f t="shared" si="28"/>
        <v>2.4390243902439024</v>
      </c>
      <c r="J127" s="13">
        <f t="shared" si="29"/>
        <v>2.0321123933768188</v>
      </c>
      <c r="K127" s="14">
        <f t="shared" si="30"/>
        <v>2.3068885734545517</v>
      </c>
      <c r="L127" s="15">
        <v>1966000</v>
      </c>
      <c r="M127" s="15">
        <v>712725</v>
      </c>
      <c r="N127" s="10">
        <v>0</v>
      </c>
      <c r="O127" s="13">
        <f t="shared" si="31"/>
        <v>2.0567657298220823</v>
      </c>
      <c r="P127" s="13">
        <f t="shared" si="32"/>
        <v>0.82493623346216838</v>
      </c>
      <c r="Q127" s="13">
        <f t="shared" si="33"/>
        <v>0</v>
      </c>
      <c r="R127" s="16">
        <f t="shared" si="34"/>
        <v>0.96056732109475018</v>
      </c>
      <c r="S127" s="55">
        <f t="shared" si="35"/>
        <v>1.9029921977466111</v>
      </c>
    </row>
    <row r="128" spans="1:19" s="17" customFormat="1">
      <c r="A128" s="10" t="s">
        <v>281</v>
      </c>
      <c r="B128" s="10" t="s">
        <v>282</v>
      </c>
      <c r="C128" s="10" t="s">
        <v>272</v>
      </c>
      <c r="D128" s="11" t="s">
        <v>3</v>
      </c>
      <c r="E128" s="12">
        <v>185</v>
      </c>
      <c r="F128" s="10">
        <v>275</v>
      </c>
      <c r="G128" s="10">
        <v>305</v>
      </c>
      <c r="H128" s="13">
        <f t="shared" si="27"/>
        <v>0.99596231493943477</v>
      </c>
      <c r="I128" s="13">
        <f t="shared" si="28"/>
        <v>1.3281815986476697</v>
      </c>
      <c r="J128" s="13">
        <f t="shared" si="29"/>
        <v>1.5303562468640239</v>
      </c>
      <c r="K128" s="14">
        <f t="shared" si="30"/>
        <v>1.2848333868170427</v>
      </c>
      <c r="L128" s="15">
        <v>1088000</v>
      </c>
      <c r="M128" s="15">
        <v>3758094</v>
      </c>
      <c r="N128" s="10">
        <v>3</v>
      </c>
      <c r="O128" s="13">
        <f t="shared" si="31"/>
        <v>1.1382304750999113</v>
      </c>
      <c r="P128" s="13">
        <f t="shared" si="32"/>
        <v>4.3497673146820643</v>
      </c>
      <c r="Q128" s="13">
        <f t="shared" si="33"/>
        <v>1.3636363636363635</v>
      </c>
      <c r="R128" s="16">
        <f t="shared" si="34"/>
        <v>2.2838780511394465</v>
      </c>
      <c r="S128" s="55">
        <f t="shared" si="35"/>
        <v>1.5845467861137639</v>
      </c>
    </row>
    <row r="129" spans="1:19" s="17" customFormat="1">
      <c r="A129" s="10" t="s">
        <v>283</v>
      </c>
      <c r="B129" s="10" t="s">
        <v>284</v>
      </c>
      <c r="C129" s="10" t="s">
        <v>272</v>
      </c>
      <c r="D129" s="11" t="s">
        <v>9</v>
      </c>
      <c r="E129" s="12">
        <v>0</v>
      </c>
      <c r="F129" s="10">
        <v>0</v>
      </c>
      <c r="G129" s="10">
        <v>70</v>
      </c>
      <c r="H129" s="13">
        <f t="shared" si="27"/>
        <v>0</v>
      </c>
      <c r="I129" s="13">
        <f t="shared" si="28"/>
        <v>0</v>
      </c>
      <c r="J129" s="13">
        <f t="shared" si="29"/>
        <v>0.35122930255895635</v>
      </c>
      <c r="K129" s="14">
        <f t="shared" si="30"/>
        <v>0.11707643418631879</v>
      </c>
      <c r="L129" s="15">
        <v>0</v>
      </c>
      <c r="M129" s="15">
        <v>469689</v>
      </c>
      <c r="N129" s="10">
        <v>0</v>
      </c>
      <c r="O129" s="13">
        <f t="shared" si="31"/>
        <v>0</v>
      </c>
      <c r="P129" s="13">
        <f t="shared" si="32"/>
        <v>0.54363671059470675</v>
      </c>
      <c r="Q129" s="13">
        <f t="shared" si="33"/>
        <v>0</v>
      </c>
      <c r="R129" s="16">
        <f t="shared" si="34"/>
        <v>0.18121223686490226</v>
      </c>
      <c r="S129" s="55">
        <f t="shared" si="35"/>
        <v>0.13631717498989382</v>
      </c>
    </row>
    <row r="130" spans="1:19" s="17" customFormat="1">
      <c r="A130" s="10" t="s">
        <v>12</v>
      </c>
      <c r="B130" s="10" t="s">
        <v>13</v>
      </c>
      <c r="C130" s="10" t="s">
        <v>2</v>
      </c>
      <c r="D130" s="11" t="s">
        <v>311</v>
      </c>
      <c r="E130" s="12">
        <v>0</v>
      </c>
      <c r="F130" s="10">
        <v>0</v>
      </c>
      <c r="G130" s="10">
        <v>0</v>
      </c>
      <c r="H130" s="13">
        <f t="shared" ref="H130:H139" si="36">100/($E$140)*E130</f>
        <v>0</v>
      </c>
      <c r="I130" s="13">
        <f t="shared" ref="I130:I139" si="37">100/($F$140)*F130</f>
        <v>0</v>
      </c>
      <c r="J130" s="13">
        <f t="shared" ref="J130:J139" si="38">100/($G$140)*G130</f>
        <v>0</v>
      </c>
      <c r="K130" s="14">
        <f t="shared" ref="K130:K139" si="39">(H130/3)+(I130/3)+(J130/3)</f>
        <v>0</v>
      </c>
      <c r="L130" s="15">
        <v>0</v>
      </c>
      <c r="M130" s="15">
        <v>0</v>
      </c>
      <c r="N130" s="10">
        <v>0</v>
      </c>
      <c r="O130" s="13">
        <f t="shared" ref="O130:O139" si="40">100/($L$140)*L130</f>
        <v>0</v>
      </c>
      <c r="P130" s="13">
        <f t="shared" ref="P130:P139" si="41">100/($M$140)*M130</f>
        <v>0</v>
      </c>
      <c r="Q130" s="13">
        <f t="shared" ref="Q130:Q139" si="42">100/($N$140)*N130</f>
        <v>0</v>
      </c>
      <c r="R130" s="16">
        <f t="shared" ref="R130:R139" si="43">(O130/3)+(P130/3)+(Q130/3)</f>
        <v>0</v>
      </c>
      <c r="S130" s="55">
        <f t="shared" ref="S130:S139" si="44">(K130*0.7)+(R130*0.3)</f>
        <v>0</v>
      </c>
    </row>
    <row r="131" spans="1:19" s="17" customFormat="1">
      <c r="A131" s="10" t="s">
        <v>285</v>
      </c>
      <c r="B131" s="10" t="s">
        <v>286</v>
      </c>
      <c r="C131" s="10" t="s">
        <v>272</v>
      </c>
      <c r="D131" s="11" t="s">
        <v>6</v>
      </c>
      <c r="E131" s="12">
        <v>985</v>
      </c>
      <c r="F131" s="10">
        <v>1090</v>
      </c>
      <c r="G131" s="10">
        <v>1040</v>
      </c>
      <c r="H131" s="13">
        <f t="shared" si="36"/>
        <v>5.3028263795423953</v>
      </c>
      <c r="I131" s="13">
        <f t="shared" si="37"/>
        <v>5.2644288819125817</v>
      </c>
      <c r="J131" s="13">
        <f t="shared" si="38"/>
        <v>5.2182639237330655</v>
      </c>
      <c r="K131" s="14">
        <f t="shared" si="39"/>
        <v>5.2618397283960148</v>
      </c>
      <c r="L131" s="15">
        <v>6545000</v>
      </c>
      <c r="M131" s="15">
        <v>4182319</v>
      </c>
      <c r="N131" s="10">
        <v>17</v>
      </c>
      <c r="O131" s="13">
        <f t="shared" si="40"/>
        <v>6.8471677017729027</v>
      </c>
      <c r="P131" s="13">
        <f t="shared" si="41"/>
        <v>4.8407821852709843</v>
      </c>
      <c r="Q131" s="13">
        <f t="shared" si="42"/>
        <v>7.7272727272727266</v>
      </c>
      <c r="R131" s="16">
        <f t="shared" si="43"/>
        <v>6.4717408714388718</v>
      </c>
      <c r="S131" s="55">
        <f t="shared" si="44"/>
        <v>5.6248100713088718</v>
      </c>
    </row>
    <row r="132" spans="1:19" s="17" customFormat="1">
      <c r="A132" s="10" t="s">
        <v>287</v>
      </c>
      <c r="B132" s="10" t="s">
        <v>288</v>
      </c>
      <c r="C132" s="10" t="s">
        <v>272</v>
      </c>
      <c r="D132" s="11" t="s">
        <v>9</v>
      </c>
      <c r="E132" s="12">
        <v>0</v>
      </c>
      <c r="F132" s="10">
        <v>0</v>
      </c>
      <c r="G132" s="10">
        <v>0</v>
      </c>
      <c r="H132" s="13">
        <f t="shared" si="36"/>
        <v>0</v>
      </c>
      <c r="I132" s="13">
        <f t="shared" si="37"/>
        <v>0</v>
      </c>
      <c r="J132" s="13">
        <f t="shared" si="38"/>
        <v>0</v>
      </c>
      <c r="K132" s="14">
        <f t="shared" si="39"/>
        <v>0</v>
      </c>
      <c r="L132" s="15">
        <v>0</v>
      </c>
      <c r="M132" s="15">
        <v>0</v>
      </c>
      <c r="N132" s="10">
        <v>0</v>
      </c>
      <c r="O132" s="13">
        <f t="shared" si="40"/>
        <v>0</v>
      </c>
      <c r="P132" s="13">
        <f t="shared" si="41"/>
        <v>0</v>
      </c>
      <c r="Q132" s="13">
        <f t="shared" si="42"/>
        <v>0</v>
      </c>
      <c r="R132" s="16">
        <f t="shared" si="43"/>
        <v>0</v>
      </c>
      <c r="S132" s="55">
        <f t="shared" si="44"/>
        <v>0</v>
      </c>
    </row>
    <row r="133" spans="1:19" s="17" customFormat="1">
      <c r="A133" s="10" t="s">
        <v>289</v>
      </c>
      <c r="B133" s="10" t="s">
        <v>290</v>
      </c>
      <c r="C133" s="10" t="s">
        <v>272</v>
      </c>
      <c r="D133" s="11" t="s">
        <v>251</v>
      </c>
      <c r="E133" s="12">
        <v>0</v>
      </c>
      <c r="F133" s="10">
        <v>0</v>
      </c>
      <c r="G133" s="10">
        <v>5</v>
      </c>
      <c r="H133" s="13">
        <f t="shared" si="36"/>
        <v>0</v>
      </c>
      <c r="I133" s="13">
        <f t="shared" si="37"/>
        <v>0</v>
      </c>
      <c r="J133" s="13">
        <f t="shared" si="38"/>
        <v>2.5087807325639738E-2</v>
      </c>
      <c r="K133" s="14">
        <f t="shared" si="39"/>
        <v>8.3626024418799131E-3</v>
      </c>
      <c r="L133" s="15">
        <v>0</v>
      </c>
      <c r="M133" s="15">
        <v>0</v>
      </c>
      <c r="N133" s="10">
        <v>0</v>
      </c>
      <c r="O133" s="13">
        <f t="shared" si="40"/>
        <v>0</v>
      </c>
      <c r="P133" s="13">
        <f t="shared" si="41"/>
        <v>0</v>
      </c>
      <c r="Q133" s="13">
        <f t="shared" si="42"/>
        <v>0</v>
      </c>
      <c r="R133" s="16">
        <f t="shared" si="43"/>
        <v>0</v>
      </c>
      <c r="S133" s="55">
        <f t="shared" si="44"/>
        <v>5.8538217093159388E-3</v>
      </c>
    </row>
    <row r="134" spans="1:19" s="17" customFormat="1">
      <c r="A134" s="10" t="s">
        <v>291</v>
      </c>
      <c r="B134" s="10" t="s">
        <v>292</v>
      </c>
      <c r="C134" s="10" t="s">
        <v>272</v>
      </c>
      <c r="D134" s="11" t="s">
        <v>9</v>
      </c>
      <c r="E134" s="12">
        <v>0</v>
      </c>
      <c r="F134" s="10">
        <v>10</v>
      </c>
      <c r="G134" s="10">
        <v>20</v>
      </c>
      <c r="H134" s="13">
        <f t="shared" si="36"/>
        <v>0</v>
      </c>
      <c r="I134" s="13">
        <f t="shared" si="37"/>
        <v>4.8297512678097079E-2</v>
      </c>
      <c r="J134" s="13">
        <f t="shared" si="38"/>
        <v>0.10035122930255895</v>
      </c>
      <c r="K134" s="14">
        <f t="shared" si="39"/>
        <v>4.9549580660218681E-2</v>
      </c>
      <c r="L134" s="15">
        <v>0</v>
      </c>
      <c r="M134" s="15">
        <v>0</v>
      </c>
      <c r="N134" s="10">
        <v>0</v>
      </c>
      <c r="O134" s="13">
        <f t="shared" si="40"/>
        <v>0</v>
      </c>
      <c r="P134" s="13">
        <f t="shared" si="41"/>
        <v>0</v>
      </c>
      <c r="Q134" s="13">
        <f t="shared" si="42"/>
        <v>0</v>
      </c>
      <c r="R134" s="16">
        <f t="shared" si="43"/>
        <v>0</v>
      </c>
      <c r="S134" s="55">
        <f t="shared" si="44"/>
        <v>3.4684706462153075E-2</v>
      </c>
    </row>
    <row r="135" spans="1:19" s="17" customFormat="1">
      <c r="A135" s="10" t="s">
        <v>293</v>
      </c>
      <c r="B135" s="10" t="s">
        <v>294</v>
      </c>
      <c r="C135" s="10" t="s">
        <v>295</v>
      </c>
      <c r="D135" s="11" t="s">
        <v>6</v>
      </c>
      <c r="E135" s="12">
        <v>60</v>
      </c>
      <c r="F135" s="10">
        <v>65</v>
      </c>
      <c r="G135" s="10">
        <v>40</v>
      </c>
      <c r="H135" s="13">
        <f t="shared" si="36"/>
        <v>0.32301480484522205</v>
      </c>
      <c r="I135" s="13">
        <f t="shared" si="37"/>
        <v>0.31393383240763101</v>
      </c>
      <c r="J135" s="13">
        <f t="shared" si="38"/>
        <v>0.2007024586051179</v>
      </c>
      <c r="K135" s="14">
        <f t="shared" si="39"/>
        <v>0.27921703195265696</v>
      </c>
      <c r="L135" s="15">
        <v>0</v>
      </c>
      <c r="M135" s="15">
        <v>0</v>
      </c>
      <c r="N135" s="10">
        <v>0</v>
      </c>
      <c r="O135" s="13">
        <f t="shared" si="40"/>
        <v>0</v>
      </c>
      <c r="P135" s="13">
        <f t="shared" si="41"/>
        <v>0</v>
      </c>
      <c r="Q135" s="13">
        <f t="shared" si="42"/>
        <v>0</v>
      </c>
      <c r="R135" s="16">
        <f t="shared" si="43"/>
        <v>0</v>
      </c>
      <c r="S135" s="55">
        <f t="shared" si="44"/>
        <v>0.19545192236685985</v>
      </c>
    </row>
    <row r="136" spans="1:19" s="17" customFormat="1">
      <c r="A136" s="10" t="s">
        <v>296</v>
      </c>
      <c r="B136" s="10" t="s">
        <v>297</v>
      </c>
      <c r="C136" s="10" t="s">
        <v>298</v>
      </c>
      <c r="D136" s="11" t="s">
        <v>9</v>
      </c>
      <c r="E136" s="12">
        <v>0</v>
      </c>
      <c r="F136" s="10">
        <v>0</v>
      </c>
      <c r="G136" s="10">
        <v>0</v>
      </c>
      <c r="H136" s="13">
        <f t="shared" si="36"/>
        <v>0</v>
      </c>
      <c r="I136" s="13">
        <f t="shared" si="37"/>
        <v>0</v>
      </c>
      <c r="J136" s="13">
        <f t="shared" si="38"/>
        <v>0</v>
      </c>
      <c r="K136" s="14">
        <f t="shared" si="39"/>
        <v>0</v>
      </c>
      <c r="L136" s="15">
        <v>0</v>
      </c>
      <c r="M136" s="15">
        <v>0</v>
      </c>
      <c r="N136" s="10">
        <v>0</v>
      </c>
      <c r="O136" s="13">
        <f t="shared" si="40"/>
        <v>0</v>
      </c>
      <c r="P136" s="13">
        <f t="shared" si="41"/>
        <v>0</v>
      </c>
      <c r="Q136" s="13">
        <f t="shared" si="42"/>
        <v>0</v>
      </c>
      <c r="R136" s="16">
        <f t="shared" si="43"/>
        <v>0</v>
      </c>
      <c r="S136" s="55">
        <f t="shared" si="44"/>
        <v>0</v>
      </c>
    </row>
    <row r="137" spans="1:19" s="17" customFormat="1">
      <c r="A137" s="10" t="s">
        <v>299</v>
      </c>
      <c r="B137" s="10" t="s">
        <v>300</v>
      </c>
      <c r="C137" s="10" t="s">
        <v>298</v>
      </c>
      <c r="D137" s="11" t="s">
        <v>9</v>
      </c>
      <c r="E137" s="12">
        <v>0</v>
      </c>
      <c r="F137" s="10">
        <v>0</v>
      </c>
      <c r="G137" s="10">
        <v>0</v>
      </c>
      <c r="H137" s="13">
        <f t="shared" si="36"/>
        <v>0</v>
      </c>
      <c r="I137" s="13">
        <f t="shared" si="37"/>
        <v>0</v>
      </c>
      <c r="J137" s="13">
        <f t="shared" si="38"/>
        <v>0</v>
      </c>
      <c r="K137" s="14">
        <f t="shared" si="39"/>
        <v>0</v>
      </c>
      <c r="L137" s="15">
        <v>0</v>
      </c>
      <c r="M137" s="15">
        <v>0</v>
      </c>
      <c r="N137" s="10">
        <v>0</v>
      </c>
      <c r="O137" s="13">
        <f t="shared" si="40"/>
        <v>0</v>
      </c>
      <c r="P137" s="13">
        <f t="shared" si="41"/>
        <v>0</v>
      </c>
      <c r="Q137" s="13">
        <f t="shared" si="42"/>
        <v>0</v>
      </c>
      <c r="R137" s="16">
        <f t="shared" si="43"/>
        <v>0</v>
      </c>
      <c r="S137" s="55">
        <f t="shared" si="44"/>
        <v>0</v>
      </c>
    </row>
    <row r="138" spans="1:19" s="17" customFormat="1">
      <c r="A138" s="10" t="s">
        <v>301</v>
      </c>
      <c r="B138" s="10" t="s">
        <v>302</v>
      </c>
      <c r="C138" s="10" t="s">
        <v>303</v>
      </c>
      <c r="D138" s="11" t="s">
        <v>6</v>
      </c>
      <c r="E138" s="12">
        <v>25</v>
      </c>
      <c r="F138" s="10">
        <v>35</v>
      </c>
      <c r="G138" s="10">
        <v>25</v>
      </c>
      <c r="H138" s="13">
        <f t="shared" si="36"/>
        <v>0.13458950201884254</v>
      </c>
      <c r="I138" s="13">
        <f t="shared" si="37"/>
        <v>0.16904129437333978</v>
      </c>
      <c r="J138" s="13">
        <f t="shared" si="38"/>
        <v>0.12543903662819869</v>
      </c>
      <c r="K138" s="14">
        <f t="shared" si="39"/>
        <v>0.14302327767346035</v>
      </c>
      <c r="L138" s="15">
        <v>0</v>
      </c>
      <c r="M138" s="15">
        <v>0</v>
      </c>
      <c r="N138" s="10">
        <v>0</v>
      </c>
      <c r="O138" s="13">
        <f t="shared" si="40"/>
        <v>0</v>
      </c>
      <c r="P138" s="13">
        <f t="shared" si="41"/>
        <v>0</v>
      </c>
      <c r="Q138" s="13">
        <f t="shared" si="42"/>
        <v>0</v>
      </c>
      <c r="R138" s="16">
        <f t="shared" si="43"/>
        <v>0</v>
      </c>
      <c r="S138" s="55">
        <f t="shared" si="44"/>
        <v>0.10011629437142223</v>
      </c>
    </row>
    <row r="139" spans="1:19" s="17" customFormat="1">
      <c r="A139" s="18" t="s">
        <v>304</v>
      </c>
      <c r="B139" s="18" t="s">
        <v>305</v>
      </c>
      <c r="C139" s="18" t="s">
        <v>306</v>
      </c>
      <c r="D139" s="19" t="s">
        <v>6</v>
      </c>
      <c r="E139" s="20">
        <v>30</v>
      </c>
      <c r="F139" s="18">
        <v>30</v>
      </c>
      <c r="G139" s="18">
        <v>20</v>
      </c>
      <c r="H139" s="21">
        <f t="shared" si="36"/>
        <v>0.16150740242261102</v>
      </c>
      <c r="I139" s="21">
        <f t="shared" si="37"/>
        <v>0.14489253803429122</v>
      </c>
      <c r="J139" s="21">
        <f t="shared" si="38"/>
        <v>0.10035122930255895</v>
      </c>
      <c r="K139" s="22">
        <f t="shared" si="39"/>
        <v>0.13558372325315374</v>
      </c>
      <c r="L139" s="15">
        <v>262000</v>
      </c>
      <c r="M139" s="15">
        <v>342909</v>
      </c>
      <c r="N139" s="10">
        <v>0</v>
      </c>
      <c r="O139" s="13">
        <f t="shared" si="40"/>
        <v>0.27409594161413303</v>
      </c>
      <c r="P139" s="13">
        <f t="shared" si="41"/>
        <v>0.39689650128770382</v>
      </c>
      <c r="Q139" s="13">
        <f t="shared" si="42"/>
        <v>0</v>
      </c>
      <c r="R139" s="16">
        <f t="shared" si="43"/>
        <v>0.2236641476339456</v>
      </c>
      <c r="S139" s="56">
        <f t="shared" si="44"/>
        <v>0.16200785056739128</v>
      </c>
    </row>
    <row r="140" spans="1:19" s="25" customFormat="1">
      <c r="A140" s="23"/>
      <c r="B140" s="23" t="s">
        <v>307</v>
      </c>
      <c r="C140" s="23"/>
      <c r="D140" s="23"/>
      <c r="E140" s="23">
        <f t="shared" ref="E140:S140" si="45">SUM(E2:E139)</f>
        <v>18575</v>
      </c>
      <c r="F140" s="23">
        <f t="shared" si="45"/>
        <v>20705</v>
      </c>
      <c r="G140" s="23">
        <f t="shared" si="45"/>
        <v>19930</v>
      </c>
      <c r="H140" s="23">
        <f t="shared" si="45"/>
        <v>99.999999999999972</v>
      </c>
      <c r="I140" s="23">
        <f t="shared" si="45"/>
        <v>99.999999999999986</v>
      </c>
      <c r="J140" s="23">
        <f t="shared" si="45"/>
        <v>99.999999999999986</v>
      </c>
      <c r="K140" s="23">
        <f t="shared" si="45"/>
        <v>99.999999999999929</v>
      </c>
      <c r="L140" s="24">
        <f t="shared" si="45"/>
        <v>95586968</v>
      </c>
      <c r="M140" s="24">
        <f t="shared" si="45"/>
        <v>86397587</v>
      </c>
      <c r="N140" s="23">
        <f t="shared" si="45"/>
        <v>220</v>
      </c>
      <c r="O140" s="23">
        <f t="shared" si="45"/>
        <v>100.00000000000001</v>
      </c>
      <c r="P140" s="23">
        <f t="shared" si="45"/>
        <v>99.999999999999986</v>
      </c>
      <c r="Q140" s="23">
        <f t="shared" si="45"/>
        <v>100</v>
      </c>
      <c r="R140" s="23">
        <f t="shared" si="45"/>
        <v>100.00000000000006</v>
      </c>
      <c r="S140" s="57">
        <f t="shared" si="45"/>
        <v>99.999999999999972</v>
      </c>
    </row>
    <row r="141" spans="1:19" s="17" customFormat="1">
      <c r="A141" s="26"/>
      <c r="B141" s="27"/>
      <c r="C141" s="27"/>
      <c r="D141" s="27"/>
      <c r="E141" s="28"/>
      <c r="F141" s="29"/>
      <c r="G141" s="29"/>
      <c r="H141" s="26"/>
      <c r="I141" s="26"/>
      <c r="J141" s="26"/>
      <c r="K141" s="30"/>
      <c r="L141" s="31"/>
      <c r="M141" s="31"/>
      <c r="N141" s="26"/>
      <c r="O141" s="26"/>
      <c r="P141" s="26"/>
      <c r="Q141" s="26"/>
      <c r="R141" s="30"/>
      <c r="S141" s="58"/>
    </row>
    <row r="142" spans="1:19" s="17" customForma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0"/>
      <c r="L142" s="31"/>
      <c r="M142" s="31"/>
      <c r="N142" s="26"/>
      <c r="O142" s="26"/>
      <c r="P142" s="26"/>
      <c r="Q142" s="26"/>
      <c r="R142" s="30"/>
      <c r="S142" s="58"/>
    </row>
    <row r="143" spans="1:19" s="17" customFormat="1">
      <c r="K143" s="32"/>
      <c r="L143" s="33"/>
      <c r="M143" s="33"/>
      <c r="R143" s="32"/>
      <c r="S143" s="59"/>
    </row>
    <row r="144" spans="1:19" s="17" customFormat="1">
      <c r="K144" s="32"/>
      <c r="L144" s="33"/>
      <c r="M144" s="33"/>
      <c r="R144" s="32"/>
      <c r="S144" s="59"/>
    </row>
    <row r="145" spans="11:19" s="17" customFormat="1">
      <c r="K145" s="32"/>
      <c r="L145" s="33"/>
      <c r="M145" s="33"/>
      <c r="R145" s="32"/>
      <c r="S145" s="59"/>
    </row>
    <row r="146" spans="11:19" s="17" customFormat="1">
      <c r="K146" s="32"/>
      <c r="L146" s="33"/>
      <c r="M146" s="33"/>
      <c r="R146" s="32"/>
      <c r="S146" s="59"/>
    </row>
  </sheetData>
  <autoFilter ref="C1:C142">
    <sortState ref="A2:T142">
      <sortCondition ref="C1:C142"/>
    </sortState>
  </autoFilter>
  <sortState ref="A2:V146">
    <sortCondition ref="A2:A142"/>
  </sortState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39" orientation="portrait" r:id="rId1"/>
  <headerFooter>
    <oddHeader>&amp;C&amp;"Arial,Normal"&amp;8MERRI 2014 - DRCI - indicateurs</oddHeader>
    <oddFooter>&amp;L&amp;"Arial,Normal"&amp;8DGOS, PF4&amp;R&amp;"Arial,Normal"&amp;8 02/06/2014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tabSelected="1" workbookViewId="0">
      <selection activeCell="U24" sqref="U24"/>
    </sheetView>
  </sheetViews>
  <sheetFormatPr baseColWidth="10" defaultRowHeight="15"/>
  <cols>
    <col min="1" max="1" width="10" style="34" bestFit="1" customWidth="1"/>
    <col min="2" max="2" width="54.140625" style="34" customWidth="1"/>
    <col min="3" max="3" width="24.28515625" style="34" bestFit="1" customWidth="1"/>
    <col min="4" max="4" width="7.5703125" style="34" customWidth="1"/>
    <col min="6" max="6" width="12.42578125" bestFit="1" customWidth="1"/>
    <col min="7" max="7" width="12.5703125" customWidth="1"/>
  </cols>
  <sheetData>
    <row r="1" spans="1:8" ht="45">
      <c r="A1" s="3" t="s">
        <v>308</v>
      </c>
      <c r="B1" s="3" t="s">
        <v>309</v>
      </c>
      <c r="C1" s="3" t="s">
        <v>310</v>
      </c>
      <c r="D1" s="52" t="s">
        <v>312</v>
      </c>
      <c r="E1" s="40" t="s">
        <v>330</v>
      </c>
      <c r="F1" s="5" t="s">
        <v>328</v>
      </c>
      <c r="G1" s="38" t="s">
        <v>327</v>
      </c>
      <c r="H1" s="53" t="s">
        <v>329</v>
      </c>
    </row>
    <row r="2" spans="1:8">
      <c r="A2" s="41" t="s">
        <v>99</v>
      </c>
      <c r="B2" s="39" t="s">
        <v>100</v>
      </c>
      <c r="C2" s="39" t="s">
        <v>79</v>
      </c>
      <c r="D2" s="42" t="s">
        <v>6</v>
      </c>
      <c r="E2" s="43">
        <v>22.276533952777708</v>
      </c>
      <c r="F2" s="44">
        <f>$F$140/$E$140*E2</f>
        <v>15661461.94969617</v>
      </c>
      <c r="G2" s="44">
        <f>SUM(F$46:F$84)/SUM(E$2:E$45)*E2</f>
        <v>566157.7770489034</v>
      </c>
      <c r="H2" s="45">
        <f>(F2+G2)*1.07</f>
        <v>17363553.107617229</v>
      </c>
    </row>
    <row r="3" spans="1:8">
      <c r="A3" s="12" t="s">
        <v>285</v>
      </c>
      <c r="B3" s="10" t="s">
        <v>286</v>
      </c>
      <c r="C3" s="10" t="s">
        <v>272</v>
      </c>
      <c r="D3" s="11" t="s">
        <v>6</v>
      </c>
      <c r="E3" s="46">
        <v>5.6248100713088718</v>
      </c>
      <c r="F3" s="2">
        <f t="shared" ref="F3:F66" si="0">$F$140/$E$140*E3</f>
        <v>3954508.7711047269</v>
      </c>
      <c r="G3" s="2">
        <f t="shared" ref="G3:G45" si="1">SUM(F$46:F$84)/SUM(E$2:E$45)*E3</f>
        <v>142954.46378889785</v>
      </c>
      <c r="H3" s="47">
        <f>F3+G3</f>
        <v>4097463.2348936247</v>
      </c>
    </row>
    <row r="4" spans="1:8">
      <c r="A4" s="12" t="s">
        <v>189</v>
      </c>
      <c r="B4" s="10" t="s">
        <v>190</v>
      </c>
      <c r="C4" s="10" t="s">
        <v>184</v>
      </c>
      <c r="D4" s="11" t="s">
        <v>6</v>
      </c>
      <c r="E4" s="46">
        <v>4.0852712096670478</v>
      </c>
      <c r="F4" s="2">
        <f t="shared" si="0"/>
        <v>2872139.7924838192</v>
      </c>
      <c r="G4" s="2">
        <f t="shared" si="1"/>
        <v>103827.10665895934</v>
      </c>
      <c r="H4" s="47">
        <f t="shared" ref="H4:H45" si="2">F4+G4</f>
        <v>2975966.8991427785</v>
      </c>
    </row>
    <row r="5" spans="1:8">
      <c r="A5" s="12" t="s">
        <v>217</v>
      </c>
      <c r="B5" s="10" t="s">
        <v>218</v>
      </c>
      <c r="C5" s="10" t="s">
        <v>219</v>
      </c>
      <c r="D5" s="11" t="s">
        <v>6</v>
      </c>
      <c r="E5" s="46">
        <v>3.3930708174171711</v>
      </c>
      <c r="F5" s="2">
        <f t="shared" si="0"/>
        <v>2385490.0233695158</v>
      </c>
      <c r="G5" s="2">
        <f t="shared" si="1"/>
        <v>86234.844048478015</v>
      </c>
      <c r="H5" s="47">
        <f t="shared" si="2"/>
        <v>2471724.867417994</v>
      </c>
    </row>
    <row r="6" spans="1:8">
      <c r="A6" s="12" t="s">
        <v>21</v>
      </c>
      <c r="B6" s="10" t="s">
        <v>22</v>
      </c>
      <c r="C6" s="10" t="s">
        <v>16</v>
      </c>
      <c r="D6" s="11" t="s">
        <v>6</v>
      </c>
      <c r="E6" s="46">
        <v>3.340891049337293</v>
      </c>
      <c r="F6" s="2">
        <f t="shared" si="0"/>
        <v>2348805.1668267823</v>
      </c>
      <c r="G6" s="2">
        <f t="shared" si="1"/>
        <v>84908.696023580822</v>
      </c>
      <c r="H6" s="47">
        <f t="shared" si="2"/>
        <v>2433713.8628503629</v>
      </c>
    </row>
    <row r="7" spans="1:8">
      <c r="A7" s="12" t="s">
        <v>258</v>
      </c>
      <c r="B7" s="10" t="s">
        <v>259</v>
      </c>
      <c r="C7" s="10" t="s">
        <v>240</v>
      </c>
      <c r="D7" s="11" t="s">
        <v>6</v>
      </c>
      <c r="E7" s="46">
        <v>3.2930543865414528</v>
      </c>
      <c r="F7" s="2">
        <f t="shared" si="0"/>
        <v>2315173.7196830907</v>
      </c>
      <c r="G7" s="2">
        <f t="shared" si="1"/>
        <v>83692.927954484345</v>
      </c>
      <c r="H7" s="47">
        <f t="shared" si="2"/>
        <v>2398866.6476375749</v>
      </c>
    </row>
    <row r="8" spans="1:8">
      <c r="A8" s="12" t="s">
        <v>177</v>
      </c>
      <c r="B8" s="10" t="s">
        <v>178</v>
      </c>
      <c r="C8" s="10" t="s">
        <v>179</v>
      </c>
      <c r="D8" s="11" t="s">
        <v>6</v>
      </c>
      <c r="E8" s="46">
        <v>3.2921996400383806</v>
      </c>
      <c r="F8" s="2">
        <f t="shared" si="0"/>
        <v>2314572.7922738772</v>
      </c>
      <c r="G8" s="2">
        <f t="shared" si="1"/>
        <v>83671.204584899766</v>
      </c>
      <c r="H8" s="47">
        <f t="shared" si="2"/>
        <v>2398243.996858777</v>
      </c>
    </row>
    <row r="9" spans="1:8">
      <c r="A9" s="12" t="s">
        <v>275</v>
      </c>
      <c r="B9" s="10" t="s">
        <v>276</v>
      </c>
      <c r="C9" s="10" t="s">
        <v>272</v>
      </c>
      <c r="D9" s="11" t="s">
        <v>6</v>
      </c>
      <c r="E9" s="46">
        <v>3.0334686049831747</v>
      </c>
      <c r="F9" s="2">
        <f t="shared" si="0"/>
        <v>2132672.5797312814</v>
      </c>
      <c r="G9" s="2">
        <f t="shared" si="1"/>
        <v>77095.559200795833</v>
      </c>
      <c r="H9" s="47">
        <f t="shared" si="2"/>
        <v>2209768.1389320772</v>
      </c>
    </row>
    <row r="10" spans="1:8">
      <c r="A10" s="12" t="s">
        <v>140</v>
      </c>
      <c r="B10" s="10" t="s">
        <v>141</v>
      </c>
      <c r="C10" s="10" t="s">
        <v>79</v>
      </c>
      <c r="D10" s="11" t="s">
        <v>3</v>
      </c>
      <c r="E10" s="46">
        <v>2.8159174611973636</v>
      </c>
      <c r="F10" s="2">
        <f t="shared" si="0"/>
        <v>1979723.7876195034</v>
      </c>
      <c r="G10" s="2">
        <f t="shared" si="1"/>
        <v>71566.500137060153</v>
      </c>
      <c r="H10" s="47">
        <f>(F10+G10)*1.07</f>
        <v>2194880.6078995233</v>
      </c>
    </row>
    <row r="11" spans="1:8">
      <c r="A11" s="12" t="s">
        <v>159</v>
      </c>
      <c r="B11" s="10" t="s">
        <v>160</v>
      </c>
      <c r="C11" s="10" t="s">
        <v>154</v>
      </c>
      <c r="D11" s="11" t="s">
        <v>6</v>
      </c>
      <c r="E11" s="46">
        <v>2.6714187164363175</v>
      </c>
      <c r="F11" s="2">
        <f t="shared" si="0"/>
        <v>1878134.3034721368</v>
      </c>
      <c r="G11" s="2">
        <f t="shared" si="1"/>
        <v>67894.066701333955</v>
      </c>
      <c r="H11" s="47">
        <f t="shared" si="2"/>
        <v>1946028.3701734708</v>
      </c>
    </row>
    <row r="12" spans="1:8">
      <c r="A12" s="12" t="s">
        <v>34</v>
      </c>
      <c r="B12" s="10" t="s">
        <v>35</v>
      </c>
      <c r="C12" s="10" t="s">
        <v>33</v>
      </c>
      <c r="D12" s="11" t="s">
        <v>6</v>
      </c>
      <c r="E12" s="46">
        <v>2.422905472200878</v>
      </c>
      <c r="F12" s="2">
        <f t="shared" si="0"/>
        <v>1703417.6834252567</v>
      </c>
      <c r="G12" s="2">
        <f t="shared" si="1"/>
        <v>61578.106318008533</v>
      </c>
      <c r="H12" s="47">
        <f t="shared" si="2"/>
        <v>1764995.7897432654</v>
      </c>
    </row>
    <row r="13" spans="1:8">
      <c r="A13" s="12" t="s">
        <v>215</v>
      </c>
      <c r="B13" s="10" t="s">
        <v>216</v>
      </c>
      <c r="C13" s="10" t="s">
        <v>214</v>
      </c>
      <c r="D13" s="11" t="s">
        <v>6</v>
      </c>
      <c r="E13" s="46">
        <v>2.1303357756826413</v>
      </c>
      <c r="F13" s="2">
        <f t="shared" si="0"/>
        <v>1497727.2838609577</v>
      </c>
      <c r="G13" s="2">
        <f t="shared" si="1"/>
        <v>54142.451859206019</v>
      </c>
      <c r="H13" s="47">
        <f t="shared" si="2"/>
        <v>1551869.7357201637</v>
      </c>
    </row>
    <row r="14" spans="1:8">
      <c r="A14" s="12" t="s">
        <v>54</v>
      </c>
      <c r="B14" s="10" t="s">
        <v>55</v>
      </c>
      <c r="C14" s="10" t="s">
        <v>47</v>
      </c>
      <c r="D14" s="11" t="s">
        <v>6</v>
      </c>
      <c r="E14" s="46">
        <v>2.0407591384922661</v>
      </c>
      <c r="F14" s="2">
        <f t="shared" si="0"/>
        <v>1434750.6512343248</v>
      </c>
      <c r="G14" s="2">
        <f t="shared" si="1"/>
        <v>51865.862965497297</v>
      </c>
      <c r="H14" s="47">
        <f t="shared" si="2"/>
        <v>1486616.514199822</v>
      </c>
    </row>
    <row r="15" spans="1:8">
      <c r="A15" s="12" t="s">
        <v>207</v>
      </c>
      <c r="B15" s="10" t="s">
        <v>208</v>
      </c>
      <c r="C15" s="10" t="s">
        <v>209</v>
      </c>
      <c r="D15" s="11" t="s">
        <v>6</v>
      </c>
      <c r="E15" s="46">
        <v>1.917377005623798</v>
      </c>
      <c r="F15" s="2">
        <f t="shared" si="0"/>
        <v>1348007.1487088378</v>
      </c>
      <c r="G15" s="2">
        <f t="shared" si="1"/>
        <v>48730.107905017874</v>
      </c>
      <c r="H15" s="47">
        <f t="shared" si="2"/>
        <v>1396737.2566138557</v>
      </c>
    </row>
    <row r="16" spans="1:8">
      <c r="A16" s="12" t="s">
        <v>279</v>
      </c>
      <c r="B16" s="10" t="s">
        <v>280</v>
      </c>
      <c r="C16" s="10" t="s">
        <v>272</v>
      </c>
      <c r="D16" s="11" t="s">
        <v>6</v>
      </c>
      <c r="E16" s="46">
        <v>1.9029921977466111</v>
      </c>
      <c r="F16" s="2">
        <f t="shared" si="0"/>
        <v>1337893.945205105</v>
      </c>
      <c r="G16" s="2">
        <f t="shared" si="1"/>
        <v>48364.518228083049</v>
      </c>
      <c r="H16" s="47">
        <f t="shared" si="2"/>
        <v>1386258.4634331882</v>
      </c>
    </row>
    <row r="17" spans="1:8">
      <c r="A17" s="12" t="s">
        <v>36</v>
      </c>
      <c r="B17" s="10" t="s">
        <v>37</v>
      </c>
      <c r="C17" s="10" t="s">
        <v>38</v>
      </c>
      <c r="D17" s="11" t="s">
        <v>6</v>
      </c>
      <c r="E17" s="46">
        <v>1.8544474207179606</v>
      </c>
      <c r="F17" s="2">
        <f t="shared" si="0"/>
        <v>1303764.6601061593</v>
      </c>
      <c r="G17" s="2">
        <f t="shared" si="1"/>
        <v>47130.753446356386</v>
      </c>
      <c r="H17" s="47">
        <f t="shared" si="2"/>
        <v>1350895.4135525157</v>
      </c>
    </row>
    <row r="18" spans="1:8">
      <c r="A18" s="12" t="s">
        <v>4</v>
      </c>
      <c r="B18" s="10" t="s">
        <v>5</v>
      </c>
      <c r="C18" s="10" t="s">
        <v>2</v>
      </c>
      <c r="D18" s="11" t="s">
        <v>6</v>
      </c>
      <c r="E18" s="46">
        <v>1.8385827484994568</v>
      </c>
      <c r="F18" s="2">
        <f t="shared" si="0"/>
        <v>1292611.0416473274</v>
      </c>
      <c r="G18" s="2">
        <f t="shared" si="1"/>
        <v>46727.55303933267</v>
      </c>
      <c r="H18" s="47">
        <f t="shared" si="2"/>
        <v>1339338.59468666</v>
      </c>
    </row>
    <row r="19" spans="1:8">
      <c r="A19" s="12" t="s">
        <v>72</v>
      </c>
      <c r="B19" s="10" t="s">
        <v>73</v>
      </c>
      <c r="C19" s="10" t="s">
        <v>74</v>
      </c>
      <c r="D19" s="11" t="s">
        <v>6</v>
      </c>
      <c r="E19" s="46">
        <v>1.813609911986849</v>
      </c>
      <c r="F19" s="2">
        <f t="shared" si="0"/>
        <v>1275053.9508697728</v>
      </c>
      <c r="G19" s="2">
        <f t="shared" si="1"/>
        <v>46092.868773074959</v>
      </c>
      <c r="H19" s="47">
        <f t="shared" si="2"/>
        <v>1321146.8196428479</v>
      </c>
    </row>
    <row r="20" spans="1:8">
      <c r="A20" s="12" t="s">
        <v>152</v>
      </c>
      <c r="B20" s="10" t="s">
        <v>153</v>
      </c>
      <c r="C20" s="10" t="s">
        <v>154</v>
      </c>
      <c r="D20" s="11" t="s">
        <v>6</v>
      </c>
      <c r="E20" s="46">
        <v>1.7837064376234431</v>
      </c>
      <c r="F20" s="2">
        <f t="shared" si="0"/>
        <v>1254030.3873791967</v>
      </c>
      <c r="G20" s="2">
        <f t="shared" si="1"/>
        <v>45332.872419624575</v>
      </c>
      <c r="H20" s="47">
        <f t="shared" si="2"/>
        <v>1299363.2597988213</v>
      </c>
    </row>
    <row r="21" spans="1:8">
      <c r="A21" s="12" t="s">
        <v>84</v>
      </c>
      <c r="B21" s="10" t="s">
        <v>85</v>
      </c>
      <c r="C21" s="10" t="s">
        <v>79</v>
      </c>
      <c r="D21" s="11" t="s">
        <v>86</v>
      </c>
      <c r="E21" s="46">
        <v>1.6428450861906838</v>
      </c>
      <c r="F21" s="2">
        <f t="shared" si="0"/>
        <v>1154998.1635905469</v>
      </c>
      <c r="G21" s="2">
        <f t="shared" si="1"/>
        <v>41752.883280904403</v>
      </c>
      <c r="H21" s="47">
        <f>(F21+G21)*1.07</f>
        <v>1280523.6201524532</v>
      </c>
    </row>
    <row r="22" spans="1:8">
      <c r="A22" s="12" t="s">
        <v>281</v>
      </c>
      <c r="B22" s="10" t="s">
        <v>282</v>
      </c>
      <c r="C22" s="10" t="s">
        <v>272</v>
      </c>
      <c r="D22" s="11" t="s">
        <v>3</v>
      </c>
      <c r="E22" s="46">
        <v>1.5845467861137639</v>
      </c>
      <c r="F22" s="2">
        <f t="shared" si="0"/>
        <v>1114011.6883012524</v>
      </c>
      <c r="G22" s="2">
        <f t="shared" si="1"/>
        <v>40271.232856864204</v>
      </c>
      <c r="H22" s="47">
        <f t="shared" si="2"/>
        <v>1154282.9211581165</v>
      </c>
    </row>
    <row r="23" spans="1:8">
      <c r="A23" s="12" t="s">
        <v>61</v>
      </c>
      <c r="B23" s="10" t="s">
        <v>62</v>
      </c>
      <c r="C23" s="10" t="s">
        <v>60</v>
      </c>
      <c r="D23" s="11" t="s">
        <v>6</v>
      </c>
      <c r="E23" s="46">
        <v>1.5819570240943663</v>
      </c>
      <c r="F23" s="2">
        <f t="shared" si="0"/>
        <v>1112190.962536125</v>
      </c>
      <c r="G23" s="2">
        <f t="shared" si="1"/>
        <v>40205.41409389615</v>
      </c>
      <c r="H23" s="47">
        <f t="shared" si="2"/>
        <v>1152396.376630021</v>
      </c>
    </row>
    <row r="24" spans="1:8">
      <c r="A24" s="12" t="s">
        <v>169</v>
      </c>
      <c r="B24" s="10" t="s">
        <v>170</v>
      </c>
      <c r="C24" s="10" t="s">
        <v>166</v>
      </c>
      <c r="D24" s="11" t="s">
        <v>6</v>
      </c>
      <c r="E24" s="46">
        <v>1.552516850869986</v>
      </c>
      <c r="F24" s="2">
        <f t="shared" si="0"/>
        <v>1091493.1217623539</v>
      </c>
      <c r="G24" s="2">
        <f t="shared" si="1"/>
        <v>39457.192531960951</v>
      </c>
      <c r="H24" s="47">
        <f t="shared" si="2"/>
        <v>1130950.3142943149</v>
      </c>
    </row>
    <row r="25" spans="1:8">
      <c r="A25" s="12" t="s">
        <v>45</v>
      </c>
      <c r="B25" s="10" t="s">
        <v>46</v>
      </c>
      <c r="C25" s="10" t="s">
        <v>47</v>
      </c>
      <c r="D25" s="11" t="s">
        <v>6</v>
      </c>
      <c r="E25" s="46">
        <v>1.5427245682489916</v>
      </c>
      <c r="F25" s="2">
        <f t="shared" si="0"/>
        <v>1084608.6817505248</v>
      </c>
      <c r="G25" s="2">
        <f t="shared" si="1"/>
        <v>39208.321815686635</v>
      </c>
      <c r="H25" s="47">
        <f t="shared" si="2"/>
        <v>1123817.0035662113</v>
      </c>
    </row>
    <row r="26" spans="1:8">
      <c r="A26" s="12" t="s">
        <v>220</v>
      </c>
      <c r="B26" s="10" t="s">
        <v>221</v>
      </c>
      <c r="C26" s="10" t="s">
        <v>219</v>
      </c>
      <c r="D26" s="11" t="s">
        <v>6</v>
      </c>
      <c r="E26" s="46">
        <v>1.4699156176520547</v>
      </c>
      <c r="F26" s="2">
        <f t="shared" si="0"/>
        <v>1033420.5295995456</v>
      </c>
      <c r="G26" s="2">
        <f t="shared" si="1"/>
        <v>37357.883425827284</v>
      </c>
      <c r="H26" s="47">
        <f t="shared" si="2"/>
        <v>1070778.4130253729</v>
      </c>
    </row>
    <row r="27" spans="1:8">
      <c r="A27" s="12" t="s">
        <v>243</v>
      </c>
      <c r="B27" s="10" t="s">
        <v>244</v>
      </c>
      <c r="C27" s="10" t="s">
        <v>240</v>
      </c>
      <c r="D27" s="11" t="s">
        <v>6</v>
      </c>
      <c r="E27" s="46">
        <v>1.4559658517880656</v>
      </c>
      <c r="F27" s="2">
        <f t="shared" si="0"/>
        <v>1023613.1813042874</v>
      </c>
      <c r="G27" s="2">
        <f t="shared" si="1"/>
        <v>37003.350335147617</v>
      </c>
      <c r="H27" s="47">
        <f t="shared" si="2"/>
        <v>1060616.5316394351</v>
      </c>
    </row>
    <row r="28" spans="1:8">
      <c r="A28" s="12" t="s">
        <v>228</v>
      </c>
      <c r="B28" s="10" t="s">
        <v>229</v>
      </c>
      <c r="C28" s="10" t="s">
        <v>230</v>
      </c>
      <c r="D28" s="11" t="s">
        <v>6</v>
      </c>
      <c r="E28" s="46">
        <v>1.4498941340026683</v>
      </c>
      <c r="F28" s="2">
        <f t="shared" si="0"/>
        <v>1019344.475173124</v>
      </c>
      <c r="G28" s="2">
        <f t="shared" si="1"/>
        <v>36849.037718492989</v>
      </c>
      <c r="H28" s="47">
        <f t="shared" si="2"/>
        <v>1056193.5128916169</v>
      </c>
    </row>
    <row r="29" spans="1:8">
      <c r="A29" s="12" t="s">
        <v>236</v>
      </c>
      <c r="B29" s="10" t="s">
        <v>237</v>
      </c>
      <c r="C29" s="10" t="s">
        <v>235</v>
      </c>
      <c r="D29" s="11" t="s">
        <v>6</v>
      </c>
      <c r="E29" s="46">
        <v>1.4133016836116752</v>
      </c>
      <c r="F29" s="2">
        <f t="shared" si="0"/>
        <v>993618.24367501319</v>
      </c>
      <c r="G29" s="2">
        <f t="shared" si="1"/>
        <v>35919.041139399786</v>
      </c>
      <c r="H29" s="47">
        <f t="shared" si="2"/>
        <v>1029537.2848144129</v>
      </c>
    </row>
    <row r="30" spans="1:8">
      <c r="A30" s="12" t="s">
        <v>97</v>
      </c>
      <c r="B30" s="10" t="s">
        <v>98</v>
      </c>
      <c r="C30" s="10" t="s">
        <v>79</v>
      </c>
      <c r="D30" s="11" t="s">
        <v>3</v>
      </c>
      <c r="E30" s="46">
        <v>1.2642688709848848</v>
      </c>
      <c r="F30" s="2">
        <f t="shared" si="0"/>
        <v>888841.0943591235</v>
      </c>
      <c r="G30" s="2">
        <f t="shared" si="1"/>
        <v>32131.374436716516</v>
      </c>
      <c r="H30" s="47">
        <f>(F30+G30)*1.07</f>
        <v>985440.54161154886</v>
      </c>
    </row>
    <row r="31" spans="1:8">
      <c r="A31" s="12" t="s">
        <v>161</v>
      </c>
      <c r="B31" s="10" t="s">
        <v>162</v>
      </c>
      <c r="C31" s="10" t="s">
        <v>163</v>
      </c>
      <c r="D31" s="11" t="s">
        <v>6</v>
      </c>
      <c r="E31" s="46">
        <v>1.1095607185813519</v>
      </c>
      <c r="F31" s="2">
        <f t="shared" si="0"/>
        <v>780073.91148803767</v>
      </c>
      <c r="G31" s="2">
        <f t="shared" si="1"/>
        <v>28199.469058536914</v>
      </c>
      <c r="H31" s="47">
        <f t="shared" si="2"/>
        <v>808273.3805465746</v>
      </c>
    </row>
    <row r="32" spans="1:8">
      <c r="A32" s="12" t="s">
        <v>130</v>
      </c>
      <c r="B32" s="10" t="s">
        <v>131</v>
      </c>
      <c r="C32" s="10" t="s">
        <v>79</v>
      </c>
      <c r="D32" s="11" t="s">
        <v>251</v>
      </c>
      <c r="E32" s="46">
        <v>1.0452178215445393</v>
      </c>
      <c r="F32" s="2">
        <f t="shared" si="0"/>
        <v>734837.79729669122</v>
      </c>
      <c r="G32" s="2">
        <f t="shared" si="1"/>
        <v>26564.195293216439</v>
      </c>
      <c r="H32" s="47">
        <f>(F32+G32)*1.07</f>
        <v>814700.13207120122</v>
      </c>
    </row>
    <row r="33" spans="1:8">
      <c r="A33" s="12" t="s">
        <v>182</v>
      </c>
      <c r="B33" s="10" t="s">
        <v>183</v>
      </c>
      <c r="C33" s="10" t="s">
        <v>184</v>
      </c>
      <c r="D33" s="11" t="s">
        <v>3</v>
      </c>
      <c r="E33" s="46">
        <v>0.92058351987039444</v>
      </c>
      <c r="F33" s="2">
        <f t="shared" si="0"/>
        <v>647213.96059775178</v>
      </c>
      <c r="G33" s="2">
        <f t="shared" si="1"/>
        <v>23396.616381279033</v>
      </c>
      <c r="H33" s="47">
        <f t="shared" si="2"/>
        <v>670610.57697903086</v>
      </c>
    </row>
    <row r="34" spans="1:8">
      <c r="A34" s="12" t="s">
        <v>222</v>
      </c>
      <c r="B34" s="10" t="s">
        <v>223</v>
      </c>
      <c r="C34" s="10" t="s">
        <v>219</v>
      </c>
      <c r="D34" s="11" t="s">
        <v>3</v>
      </c>
      <c r="E34" s="46">
        <v>0.89355243995607336</v>
      </c>
      <c r="F34" s="2">
        <f t="shared" si="0"/>
        <v>628209.82690106647</v>
      </c>
      <c r="G34" s="2">
        <f t="shared" si="1"/>
        <v>22709.621889767706</v>
      </c>
      <c r="H34" s="47">
        <f t="shared" si="2"/>
        <v>650919.44879083417</v>
      </c>
    </row>
    <row r="35" spans="1:8">
      <c r="A35" s="12" t="s">
        <v>19</v>
      </c>
      <c r="B35" s="10" t="s">
        <v>20</v>
      </c>
      <c r="C35" s="10" t="s">
        <v>16</v>
      </c>
      <c r="D35" s="11" t="s">
        <v>3</v>
      </c>
      <c r="E35" s="46">
        <v>0.8325164347087326</v>
      </c>
      <c r="F35" s="2">
        <f t="shared" si="0"/>
        <v>585298.6147812166</v>
      </c>
      <c r="G35" s="2">
        <f t="shared" si="1"/>
        <v>21158.392729790117</v>
      </c>
      <c r="H35" s="47">
        <f t="shared" si="2"/>
        <v>606457.00751100667</v>
      </c>
    </row>
    <row r="36" spans="1:8">
      <c r="A36" s="12" t="s">
        <v>180</v>
      </c>
      <c r="B36" s="10" t="s">
        <v>181</v>
      </c>
      <c r="C36" s="10" t="s">
        <v>179</v>
      </c>
      <c r="D36" s="11" t="s">
        <v>3</v>
      </c>
      <c r="E36" s="46">
        <v>0.6824213318448844</v>
      </c>
      <c r="F36" s="2">
        <f t="shared" si="0"/>
        <v>479774.62494864315</v>
      </c>
      <c r="G36" s="2">
        <f t="shared" si="1"/>
        <v>17343.727936628846</v>
      </c>
      <c r="H36" s="47">
        <f t="shared" si="2"/>
        <v>497118.352885272</v>
      </c>
    </row>
    <row r="37" spans="1:8">
      <c r="A37" s="12" t="s">
        <v>155</v>
      </c>
      <c r="B37" s="10" t="s">
        <v>156</v>
      </c>
      <c r="C37" s="10" t="s">
        <v>154</v>
      </c>
      <c r="D37" s="11" t="s">
        <v>3</v>
      </c>
      <c r="E37" s="46">
        <v>0.65487655703949021</v>
      </c>
      <c r="F37" s="2">
        <f t="shared" si="0"/>
        <v>460409.33933275228</v>
      </c>
      <c r="G37" s="2">
        <f t="shared" si="1"/>
        <v>16643.677897148173</v>
      </c>
      <c r="H37" s="47">
        <f t="shared" si="2"/>
        <v>477053.01722990046</v>
      </c>
    </row>
    <row r="38" spans="1:8">
      <c r="A38" s="12" t="s">
        <v>247</v>
      </c>
      <c r="B38" s="10" t="s">
        <v>248</v>
      </c>
      <c r="C38" s="10" t="s">
        <v>240</v>
      </c>
      <c r="D38" s="11" t="s">
        <v>3</v>
      </c>
      <c r="E38" s="46">
        <v>0.63167388680276726</v>
      </c>
      <c r="F38" s="2">
        <f t="shared" si="0"/>
        <v>444096.75956544641</v>
      </c>
      <c r="G38" s="2">
        <f t="shared" si="1"/>
        <v>16053.982380302123</v>
      </c>
      <c r="H38" s="47">
        <f t="shared" si="2"/>
        <v>460150.74194574851</v>
      </c>
    </row>
    <row r="39" spans="1:8">
      <c r="A39" s="12" t="s">
        <v>210</v>
      </c>
      <c r="B39" s="10" t="s">
        <v>211</v>
      </c>
      <c r="C39" s="10" t="s">
        <v>209</v>
      </c>
      <c r="D39" s="11" t="s">
        <v>3</v>
      </c>
      <c r="E39" s="46">
        <v>0.54209729487508784</v>
      </c>
      <c r="F39" s="2">
        <f t="shared" si="0"/>
        <v>381120.15876063937</v>
      </c>
      <c r="G39" s="2">
        <f t="shared" si="1"/>
        <v>13777.394636944138</v>
      </c>
      <c r="H39" s="47">
        <f t="shared" si="2"/>
        <v>394897.55339758348</v>
      </c>
    </row>
    <row r="40" spans="1:8">
      <c r="A40" s="12" t="s">
        <v>67</v>
      </c>
      <c r="B40" s="10" t="s">
        <v>68</v>
      </c>
      <c r="C40" s="10" t="s">
        <v>69</v>
      </c>
      <c r="D40" s="11" t="s">
        <v>6</v>
      </c>
      <c r="E40" s="46">
        <v>0.51718125847097063</v>
      </c>
      <c r="F40" s="2">
        <f t="shared" si="0"/>
        <v>363603.00115849503</v>
      </c>
      <c r="G40" s="2">
        <f t="shared" si="1"/>
        <v>13144.15394459372</v>
      </c>
      <c r="H40" s="47">
        <f t="shared" si="2"/>
        <v>376747.15510308876</v>
      </c>
    </row>
    <row r="41" spans="1:8">
      <c r="A41" s="12" t="s">
        <v>89</v>
      </c>
      <c r="B41" s="10" t="s">
        <v>90</v>
      </c>
      <c r="C41" s="10" t="s">
        <v>79</v>
      </c>
      <c r="D41" s="11" t="s">
        <v>9</v>
      </c>
      <c r="E41" s="46">
        <v>0.49678270301886818</v>
      </c>
      <c r="F41" s="2">
        <f t="shared" si="0"/>
        <v>349261.84733631188</v>
      </c>
      <c r="G41" s="2">
        <f t="shared" si="1"/>
        <v>12625.724963036153</v>
      </c>
      <c r="H41" s="47">
        <f>(F41+G41)*1.07</f>
        <v>387219.70236030238</v>
      </c>
    </row>
    <row r="42" spans="1:8">
      <c r="A42" s="12" t="s">
        <v>238</v>
      </c>
      <c r="B42" s="10" t="s">
        <v>239</v>
      </c>
      <c r="C42" s="10" t="s">
        <v>240</v>
      </c>
      <c r="D42" s="11" t="s">
        <v>3</v>
      </c>
      <c r="E42" s="46">
        <v>0.44452239182164166</v>
      </c>
      <c r="F42" s="2">
        <f t="shared" si="0"/>
        <v>312520.36515467358</v>
      </c>
      <c r="G42" s="2">
        <f t="shared" si="1"/>
        <v>11297.529936016865</v>
      </c>
      <c r="H42" s="47">
        <f t="shared" si="2"/>
        <v>323817.89509069046</v>
      </c>
    </row>
    <row r="43" spans="1:8">
      <c r="A43" s="12" t="s">
        <v>212</v>
      </c>
      <c r="B43" s="10" t="s">
        <v>213</v>
      </c>
      <c r="C43" s="10" t="s">
        <v>214</v>
      </c>
      <c r="D43" s="11" t="s">
        <v>3</v>
      </c>
      <c r="E43" s="46">
        <v>0.42179899865434195</v>
      </c>
      <c r="F43" s="2">
        <f t="shared" si="0"/>
        <v>296544.73994241853</v>
      </c>
      <c r="G43" s="2">
        <f t="shared" si="1"/>
        <v>10720.015238717984</v>
      </c>
      <c r="H43" s="47">
        <f t="shared" si="2"/>
        <v>307264.75518113654</v>
      </c>
    </row>
    <row r="44" spans="1:8">
      <c r="A44" s="12" t="s">
        <v>118</v>
      </c>
      <c r="B44" s="10" t="s">
        <v>119</v>
      </c>
      <c r="C44" s="10" t="s">
        <v>79</v>
      </c>
      <c r="D44" s="11" t="s">
        <v>9</v>
      </c>
      <c r="E44" s="46">
        <v>0.41634975330351526</v>
      </c>
      <c r="F44" s="2">
        <f t="shared" si="0"/>
        <v>292713.66151264834</v>
      </c>
      <c r="G44" s="2">
        <f t="shared" si="1"/>
        <v>10581.522749672873</v>
      </c>
      <c r="H44" s="47">
        <f>(F44+G44)*1.07</f>
        <v>324525.84716068371</v>
      </c>
    </row>
    <row r="45" spans="1:8">
      <c r="A45" s="12" t="s">
        <v>39</v>
      </c>
      <c r="B45" s="10" t="s">
        <v>40</v>
      </c>
      <c r="C45" s="10" t="s">
        <v>38</v>
      </c>
      <c r="D45" s="11" t="s">
        <v>3</v>
      </c>
      <c r="E45" s="46">
        <v>0.41272352471561408</v>
      </c>
      <c r="F45" s="2">
        <f t="shared" si="0"/>
        <v>290164.2504969713</v>
      </c>
      <c r="G45" s="2">
        <f t="shared" si="1"/>
        <v>10489.362204376674</v>
      </c>
      <c r="H45" s="47">
        <f t="shared" si="2"/>
        <v>300653.61270134797</v>
      </c>
    </row>
    <row r="46" spans="1:8">
      <c r="A46" s="12" t="s">
        <v>31</v>
      </c>
      <c r="B46" s="10" t="s">
        <v>32</v>
      </c>
      <c r="C46" s="10" t="s">
        <v>33</v>
      </c>
      <c r="D46" s="11" t="s">
        <v>3</v>
      </c>
      <c r="E46" s="46">
        <v>0.36918384632663315</v>
      </c>
      <c r="F46" s="2">
        <f t="shared" si="0"/>
        <v>259553.78758400065</v>
      </c>
      <c r="G46" s="2">
        <f>F46*(-1)</f>
        <v>-259553.78758400065</v>
      </c>
      <c r="H46" s="47">
        <v>300000</v>
      </c>
    </row>
    <row r="47" spans="1:8">
      <c r="A47" s="12" t="s">
        <v>167</v>
      </c>
      <c r="B47" s="10" t="s">
        <v>168</v>
      </c>
      <c r="C47" s="10" t="s">
        <v>166</v>
      </c>
      <c r="D47" s="11" t="s">
        <v>3</v>
      </c>
      <c r="E47" s="46">
        <v>0.24708672212363636</v>
      </c>
      <c r="F47" s="2">
        <f t="shared" si="0"/>
        <v>173713.70721395174</v>
      </c>
      <c r="G47" s="2">
        <f t="shared" ref="G47:G110" si="3">F47*(-1)</f>
        <v>-173713.70721395174</v>
      </c>
      <c r="H47" s="47">
        <f>F47+G47</f>
        <v>0</v>
      </c>
    </row>
    <row r="48" spans="1:8">
      <c r="A48" s="12" t="s">
        <v>142</v>
      </c>
      <c r="B48" s="10" t="s">
        <v>143</v>
      </c>
      <c r="C48" s="10" t="s">
        <v>79</v>
      </c>
      <c r="D48" s="11" t="s">
        <v>9</v>
      </c>
      <c r="E48" s="46">
        <v>0.24297988605947585</v>
      </c>
      <c r="F48" s="2">
        <f t="shared" si="0"/>
        <v>170826.40630399712</v>
      </c>
      <c r="G48" s="2">
        <f t="shared" si="3"/>
        <v>-170826.40630399712</v>
      </c>
      <c r="H48" s="47">
        <f t="shared" ref="H48:H111" si="4">F48+G48</f>
        <v>0</v>
      </c>
    </row>
    <row r="49" spans="1:8">
      <c r="A49" s="12" t="s">
        <v>191</v>
      </c>
      <c r="B49" s="10" t="s">
        <v>192</v>
      </c>
      <c r="C49" s="10" t="s">
        <v>184</v>
      </c>
      <c r="D49" s="11" t="s">
        <v>251</v>
      </c>
      <c r="E49" s="46">
        <v>0.23728238425420617</v>
      </c>
      <c r="F49" s="2">
        <f t="shared" si="0"/>
        <v>166820.79178960677</v>
      </c>
      <c r="G49" s="2">
        <f t="shared" si="3"/>
        <v>-166820.79178960677</v>
      </c>
      <c r="H49" s="47">
        <f t="shared" si="4"/>
        <v>0</v>
      </c>
    </row>
    <row r="50" spans="1:8">
      <c r="A50" s="12" t="s">
        <v>293</v>
      </c>
      <c r="B50" s="10" t="s">
        <v>294</v>
      </c>
      <c r="C50" s="10" t="s">
        <v>295</v>
      </c>
      <c r="D50" s="11" t="s">
        <v>6</v>
      </c>
      <c r="E50" s="46">
        <v>0.19545192236685985</v>
      </c>
      <c r="F50" s="2">
        <f t="shared" si="0"/>
        <v>137411.98929925339</v>
      </c>
      <c r="G50" s="2">
        <f t="shared" si="3"/>
        <v>-137411.98929925339</v>
      </c>
      <c r="H50" s="47">
        <v>378000</v>
      </c>
    </row>
    <row r="51" spans="1:8">
      <c r="A51" s="12" t="s">
        <v>277</v>
      </c>
      <c r="B51" s="10" t="s">
        <v>278</v>
      </c>
      <c r="C51" s="10" t="s">
        <v>272</v>
      </c>
      <c r="D51" s="11" t="s">
        <v>9</v>
      </c>
      <c r="E51" s="46">
        <v>0.19523281046998858</v>
      </c>
      <c r="F51" s="2">
        <f t="shared" si="0"/>
        <v>137257.94322355554</v>
      </c>
      <c r="G51" s="2">
        <f t="shared" si="3"/>
        <v>-137257.94322355554</v>
      </c>
      <c r="H51" s="47">
        <f t="shared" si="4"/>
        <v>0</v>
      </c>
    </row>
    <row r="52" spans="1:8">
      <c r="A52" s="12" t="s">
        <v>101</v>
      </c>
      <c r="B52" s="10" t="s">
        <v>102</v>
      </c>
      <c r="C52" s="10" t="s">
        <v>79</v>
      </c>
      <c r="D52" s="11" t="s">
        <v>103</v>
      </c>
      <c r="E52" s="46">
        <v>0.18546356789666071</v>
      </c>
      <c r="F52" s="2">
        <f t="shared" si="0"/>
        <v>130389.70146009898</v>
      </c>
      <c r="G52" s="2">
        <f t="shared" si="3"/>
        <v>-130389.70146009898</v>
      </c>
      <c r="H52" s="47">
        <f t="shared" si="4"/>
        <v>0</v>
      </c>
    </row>
    <row r="53" spans="1:8">
      <c r="A53" s="12" t="s">
        <v>304</v>
      </c>
      <c r="B53" s="10" t="s">
        <v>305</v>
      </c>
      <c r="C53" s="10" t="s">
        <v>306</v>
      </c>
      <c r="D53" s="11" t="s">
        <v>6</v>
      </c>
      <c r="E53" s="46">
        <v>0.16200785056739128</v>
      </c>
      <c r="F53" s="2">
        <f t="shared" si="0"/>
        <v>113899.21756193507</v>
      </c>
      <c r="G53" s="2">
        <f t="shared" si="3"/>
        <v>-113899.21756193507</v>
      </c>
      <c r="H53" s="47">
        <v>393000</v>
      </c>
    </row>
    <row r="54" spans="1:8">
      <c r="A54" s="12" t="s">
        <v>164</v>
      </c>
      <c r="B54" s="10" t="s">
        <v>165</v>
      </c>
      <c r="C54" s="10" t="s">
        <v>166</v>
      </c>
      <c r="D54" s="11" t="s">
        <v>9</v>
      </c>
      <c r="E54" s="46">
        <v>0.15946099149065895</v>
      </c>
      <c r="F54" s="2">
        <f t="shared" si="0"/>
        <v>112108.65460424892</v>
      </c>
      <c r="G54" s="2">
        <f t="shared" si="3"/>
        <v>-112108.65460424892</v>
      </c>
      <c r="H54" s="47">
        <f t="shared" si="4"/>
        <v>0</v>
      </c>
    </row>
    <row r="55" spans="1:8">
      <c r="A55" s="12" t="s">
        <v>226</v>
      </c>
      <c r="B55" s="10" t="s">
        <v>227</v>
      </c>
      <c r="C55" s="10" t="s">
        <v>219</v>
      </c>
      <c r="D55" s="11" t="s">
        <v>9</v>
      </c>
      <c r="E55" s="46">
        <v>0.14889647953674012</v>
      </c>
      <c r="F55" s="2">
        <f t="shared" si="0"/>
        <v>104681.30067503593</v>
      </c>
      <c r="G55" s="2">
        <f t="shared" si="3"/>
        <v>-104681.30067503593</v>
      </c>
      <c r="H55" s="47">
        <f t="shared" si="4"/>
        <v>0</v>
      </c>
    </row>
    <row r="56" spans="1:8">
      <c r="A56" s="12" t="s">
        <v>80</v>
      </c>
      <c r="B56" s="10" t="s">
        <v>81</v>
      </c>
      <c r="C56" s="10" t="s">
        <v>79</v>
      </c>
      <c r="D56" s="11" t="s">
        <v>251</v>
      </c>
      <c r="E56" s="46">
        <v>0.1398025275294138</v>
      </c>
      <c r="F56" s="2">
        <f t="shared" si="0"/>
        <v>98287.820269286138</v>
      </c>
      <c r="G56" s="2">
        <f t="shared" si="3"/>
        <v>-98287.820269286138</v>
      </c>
      <c r="H56" s="47">
        <f t="shared" si="4"/>
        <v>0</v>
      </c>
    </row>
    <row r="57" spans="1:8">
      <c r="A57" s="12" t="s">
        <v>283</v>
      </c>
      <c r="B57" s="10" t="s">
        <v>284</v>
      </c>
      <c r="C57" s="10" t="s">
        <v>272</v>
      </c>
      <c r="D57" s="11" t="s">
        <v>9</v>
      </c>
      <c r="E57" s="46">
        <v>0.13631717498989382</v>
      </c>
      <c r="F57" s="2">
        <f t="shared" si="0"/>
        <v>95837.451810050916</v>
      </c>
      <c r="G57" s="2">
        <f t="shared" si="3"/>
        <v>-95837.451810050916</v>
      </c>
      <c r="H57" s="47">
        <f t="shared" si="4"/>
        <v>0</v>
      </c>
    </row>
    <row r="58" spans="1:8">
      <c r="A58" s="12" t="s">
        <v>132</v>
      </c>
      <c r="B58" s="10" t="s">
        <v>133</v>
      </c>
      <c r="C58" s="10" t="s">
        <v>79</v>
      </c>
      <c r="D58" s="11" t="s">
        <v>251</v>
      </c>
      <c r="E58" s="46">
        <v>0.1353442784165042</v>
      </c>
      <c r="F58" s="2">
        <f t="shared" si="0"/>
        <v>95153.459286912839</v>
      </c>
      <c r="G58" s="2">
        <f t="shared" si="3"/>
        <v>-95153.459286912839</v>
      </c>
      <c r="H58" s="47">
        <f t="shared" si="4"/>
        <v>0</v>
      </c>
    </row>
    <row r="59" spans="1:8">
      <c r="A59" s="12" t="s">
        <v>301</v>
      </c>
      <c r="B59" s="10" t="s">
        <v>302</v>
      </c>
      <c r="C59" s="10" t="s">
        <v>303</v>
      </c>
      <c r="D59" s="11" t="s">
        <v>6</v>
      </c>
      <c r="E59" s="46">
        <v>0.10011629437142223</v>
      </c>
      <c r="F59" s="2">
        <f t="shared" si="0"/>
        <v>70386.512469418391</v>
      </c>
      <c r="G59" s="2">
        <f t="shared" si="3"/>
        <v>-70386.512469418391</v>
      </c>
      <c r="H59" s="47">
        <v>378000</v>
      </c>
    </row>
    <row r="60" spans="1:8">
      <c r="A60" s="12" t="s">
        <v>87</v>
      </c>
      <c r="B60" s="10" t="s">
        <v>88</v>
      </c>
      <c r="C60" s="10" t="s">
        <v>79</v>
      </c>
      <c r="D60" s="11" t="s">
        <v>9</v>
      </c>
      <c r="E60" s="46">
        <v>9.8981782199336482E-2</v>
      </c>
      <c r="F60" s="2">
        <f t="shared" si="0"/>
        <v>69588.896500423682</v>
      </c>
      <c r="G60" s="2">
        <f t="shared" si="3"/>
        <v>-69588.896500423682</v>
      </c>
      <c r="H60" s="47">
        <f t="shared" si="4"/>
        <v>0</v>
      </c>
    </row>
    <row r="61" spans="1:8">
      <c r="A61" s="12" t="s">
        <v>63</v>
      </c>
      <c r="B61" s="10" t="s">
        <v>64</v>
      </c>
      <c r="C61" s="10" t="s">
        <v>60</v>
      </c>
      <c r="D61" s="11" t="s">
        <v>9</v>
      </c>
      <c r="E61" s="46">
        <v>8.3212164934088242E-2</v>
      </c>
      <c r="F61" s="2">
        <f t="shared" si="0"/>
        <v>58502.106190741724</v>
      </c>
      <c r="G61" s="2">
        <f t="shared" si="3"/>
        <v>-58502.106190741724</v>
      </c>
      <c r="H61" s="47">
        <f t="shared" si="4"/>
        <v>0</v>
      </c>
    </row>
    <row r="62" spans="1:8">
      <c r="A62" s="12" t="s">
        <v>266</v>
      </c>
      <c r="B62" s="10" t="s">
        <v>267</v>
      </c>
      <c r="C62" s="10" t="s">
        <v>240</v>
      </c>
      <c r="D62" s="11" t="s">
        <v>251</v>
      </c>
      <c r="E62" s="46">
        <v>7.1077499797226329E-2</v>
      </c>
      <c r="F62" s="2">
        <f t="shared" si="0"/>
        <v>49970.859960240494</v>
      </c>
      <c r="G62" s="2">
        <f t="shared" si="3"/>
        <v>-49970.859960240494</v>
      </c>
      <c r="H62" s="47">
        <f t="shared" si="4"/>
        <v>0</v>
      </c>
    </row>
    <row r="63" spans="1:8">
      <c r="A63" s="12" t="s">
        <v>25</v>
      </c>
      <c r="B63" s="10" t="s">
        <v>26</v>
      </c>
      <c r="C63" s="10" t="s">
        <v>16</v>
      </c>
      <c r="D63" s="11" t="s">
        <v>9</v>
      </c>
      <c r="E63" s="46">
        <v>6.2562457764255883E-2</v>
      </c>
      <c r="F63" s="2">
        <f t="shared" si="0"/>
        <v>43984.380776264858</v>
      </c>
      <c r="G63" s="2">
        <f t="shared" si="3"/>
        <v>-43984.380776264858</v>
      </c>
      <c r="H63" s="47">
        <f t="shared" si="4"/>
        <v>0</v>
      </c>
    </row>
    <row r="64" spans="1:8">
      <c r="A64" s="12" t="s">
        <v>91</v>
      </c>
      <c r="B64" s="10" t="s">
        <v>92</v>
      </c>
      <c r="C64" s="10" t="s">
        <v>79</v>
      </c>
      <c r="D64" s="11" t="s">
        <v>251</v>
      </c>
      <c r="E64" s="46">
        <v>5.9199249545714858E-2</v>
      </c>
      <c r="F64" s="2">
        <f t="shared" si="0"/>
        <v>41619.885578975969</v>
      </c>
      <c r="G64" s="2">
        <f t="shared" si="3"/>
        <v>-41619.885578975969</v>
      </c>
      <c r="H64" s="47">
        <f t="shared" si="4"/>
        <v>0</v>
      </c>
    </row>
    <row r="65" spans="1:8">
      <c r="A65" s="12" t="s">
        <v>252</v>
      </c>
      <c r="B65" s="10" t="s">
        <v>253</v>
      </c>
      <c r="C65" s="10" t="s">
        <v>240</v>
      </c>
      <c r="D65" s="11" t="s">
        <v>251</v>
      </c>
      <c r="E65" s="46">
        <v>5.1588835899487047E-2</v>
      </c>
      <c r="F65" s="2">
        <f t="shared" si="0"/>
        <v>36269.403138821348</v>
      </c>
      <c r="G65" s="2">
        <f t="shared" si="3"/>
        <v>-36269.403138821348</v>
      </c>
      <c r="H65" s="47">
        <f t="shared" si="4"/>
        <v>0</v>
      </c>
    </row>
    <row r="66" spans="1:8">
      <c r="A66" s="12" t="s">
        <v>23</v>
      </c>
      <c r="B66" s="10" t="s">
        <v>24</v>
      </c>
      <c r="C66" s="10" t="s">
        <v>16</v>
      </c>
      <c r="D66" s="11" t="s">
        <v>9</v>
      </c>
      <c r="E66" s="46">
        <v>4.5454545454545456E-2</v>
      </c>
      <c r="F66" s="2">
        <f t="shared" si="0"/>
        <v>31956.705454545467</v>
      </c>
      <c r="G66" s="2">
        <f t="shared" si="3"/>
        <v>-31956.705454545467</v>
      </c>
      <c r="H66" s="47">
        <f t="shared" si="4"/>
        <v>0</v>
      </c>
    </row>
    <row r="67" spans="1:8">
      <c r="A67" s="12" t="s">
        <v>148</v>
      </c>
      <c r="B67" s="10" t="s">
        <v>149</v>
      </c>
      <c r="C67" s="10" t="s">
        <v>79</v>
      </c>
      <c r="D67" s="11" t="s">
        <v>9</v>
      </c>
      <c r="E67" s="46">
        <v>4.5299062106457857E-2</v>
      </c>
      <c r="F67" s="2">
        <f t="shared" ref="F67:F130" si="5">$F$140/$E$140*E67</f>
        <v>31847.393272271183</v>
      </c>
      <c r="G67" s="2">
        <f t="shared" si="3"/>
        <v>-31847.393272271183</v>
      </c>
      <c r="H67" s="47">
        <f t="shared" si="4"/>
        <v>0</v>
      </c>
    </row>
    <row r="68" spans="1:8">
      <c r="A68" s="12" t="s">
        <v>52</v>
      </c>
      <c r="B68" s="10" t="s">
        <v>53</v>
      </c>
      <c r="C68" s="10" t="s">
        <v>47</v>
      </c>
      <c r="D68" s="11" t="s">
        <v>3</v>
      </c>
      <c r="E68" s="46">
        <v>3.5538749898613164E-2</v>
      </c>
      <c r="F68" s="2">
        <f t="shared" si="5"/>
        <v>24985.429980120247</v>
      </c>
      <c r="G68" s="2">
        <f t="shared" si="3"/>
        <v>-24985.429980120247</v>
      </c>
      <c r="H68" s="47">
        <f t="shared" si="4"/>
        <v>0</v>
      </c>
    </row>
    <row r="69" spans="1:8">
      <c r="A69" s="12" t="s">
        <v>58</v>
      </c>
      <c r="B69" s="10" t="s">
        <v>59</v>
      </c>
      <c r="C69" s="10" t="s">
        <v>60</v>
      </c>
      <c r="D69" s="11" t="s">
        <v>9</v>
      </c>
      <c r="E69" s="46">
        <v>3.5065446908835542E-2</v>
      </c>
      <c r="F69" s="2">
        <f t="shared" si="5"/>
        <v>24652.675486948501</v>
      </c>
      <c r="G69" s="2">
        <f t="shared" si="3"/>
        <v>-24652.675486948501</v>
      </c>
      <c r="H69" s="47">
        <f t="shared" si="4"/>
        <v>0</v>
      </c>
    </row>
    <row r="70" spans="1:8">
      <c r="A70" s="12" t="s">
        <v>256</v>
      </c>
      <c r="B70" s="10" t="s">
        <v>257</v>
      </c>
      <c r="C70" s="10" t="s">
        <v>240</v>
      </c>
      <c r="D70" s="11" t="s">
        <v>251</v>
      </c>
      <c r="E70" s="46">
        <v>3.489261628351184E-2</v>
      </c>
      <c r="F70" s="2">
        <f t="shared" si="5"/>
        <v>24531.167344434623</v>
      </c>
      <c r="G70" s="2">
        <f t="shared" si="3"/>
        <v>-24531.167344434623</v>
      </c>
      <c r="H70" s="47">
        <f t="shared" si="4"/>
        <v>0</v>
      </c>
    </row>
    <row r="71" spans="1:8">
      <c r="A71" s="12" t="s">
        <v>291</v>
      </c>
      <c r="B71" s="10" t="s">
        <v>292</v>
      </c>
      <c r="C71" s="10" t="s">
        <v>272</v>
      </c>
      <c r="D71" s="11" t="s">
        <v>9</v>
      </c>
      <c r="E71" s="46">
        <v>3.4684706462153075E-2</v>
      </c>
      <c r="F71" s="2">
        <f t="shared" si="5"/>
        <v>24384.996860144704</v>
      </c>
      <c r="G71" s="2">
        <f t="shared" si="3"/>
        <v>-24384.996860144704</v>
      </c>
      <c r="H71" s="47">
        <f t="shared" si="4"/>
        <v>0</v>
      </c>
    </row>
    <row r="72" spans="1:8">
      <c r="A72" s="12" t="s">
        <v>77</v>
      </c>
      <c r="B72" s="10" t="s">
        <v>78</v>
      </c>
      <c r="C72" s="10" t="s">
        <v>79</v>
      </c>
      <c r="D72" s="11" t="s">
        <v>251</v>
      </c>
      <c r="E72" s="46">
        <v>3.0666088746357144E-2</v>
      </c>
      <c r="F72" s="2">
        <f t="shared" si="5"/>
        <v>21559.717641226307</v>
      </c>
      <c r="G72" s="2">
        <f t="shared" si="3"/>
        <v>-21559.717641226307</v>
      </c>
      <c r="H72" s="47">
        <f t="shared" si="4"/>
        <v>0</v>
      </c>
    </row>
    <row r="73" spans="1:8">
      <c r="A73" s="12" t="s">
        <v>203</v>
      </c>
      <c r="B73" s="10" t="s">
        <v>204</v>
      </c>
      <c r="C73" s="10" t="s">
        <v>184</v>
      </c>
      <c r="D73" s="11" t="s">
        <v>9</v>
      </c>
      <c r="E73" s="46">
        <v>2.801004153044228E-2</v>
      </c>
      <c r="F73" s="2">
        <f t="shared" si="5"/>
        <v>19692.390233074457</v>
      </c>
      <c r="G73" s="2">
        <f t="shared" si="3"/>
        <v>-19692.390233074457</v>
      </c>
      <c r="H73" s="47">
        <f t="shared" si="4"/>
        <v>0</v>
      </c>
    </row>
    <row r="74" spans="1:8">
      <c r="A74" s="12" t="s">
        <v>29</v>
      </c>
      <c r="B74" s="10" t="s">
        <v>30</v>
      </c>
      <c r="C74" s="10" t="s">
        <v>16</v>
      </c>
      <c r="D74" s="11" t="s">
        <v>9</v>
      </c>
      <c r="E74" s="46">
        <v>1.7769374949306582E-2</v>
      </c>
      <c r="F74" s="2">
        <f t="shared" si="5"/>
        <v>12492.714990060123</v>
      </c>
      <c r="G74" s="2">
        <f t="shared" si="3"/>
        <v>-12492.714990060123</v>
      </c>
      <c r="H74" s="47">
        <f t="shared" si="4"/>
        <v>0</v>
      </c>
    </row>
    <row r="75" spans="1:8">
      <c r="A75" s="12" t="s">
        <v>114</v>
      </c>
      <c r="B75" s="10" t="s">
        <v>115</v>
      </c>
      <c r="C75" s="10" t="s">
        <v>79</v>
      </c>
      <c r="D75" s="11" t="s">
        <v>9</v>
      </c>
      <c r="E75" s="46">
        <v>1.7646280681578672E-2</v>
      </c>
      <c r="F75" s="2">
        <f t="shared" si="5"/>
        <v>12406.1738704078</v>
      </c>
      <c r="G75" s="2">
        <f t="shared" si="3"/>
        <v>-12406.1738704078</v>
      </c>
      <c r="H75" s="47">
        <f t="shared" si="4"/>
        <v>0</v>
      </c>
    </row>
    <row r="76" spans="1:8">
      <c r="A76" s="12" t="s">
        <v>264</v>
      </c>
      <c r="B76" s="10" t="s">
        <v>265</v>
      </c>
      <c r="C76" s="10" t="s">
        <v>240</v>
      </c>
      <c r="D76" s="11" t="s">
        <v>9</v>
      </c>
      <c r="E76" s="46">
        <v>1.7342353231076538E-2</v>
      </c>
      <c r="F76" s="2">
        <f t="shared" si="5"/>
        <v>12192.498430072352</v>
      </c>
      <c r="G76" s="2">
        <f t="shared" si="3"/>
        <v>-12192.498430072352</v>
      </c>
      <c r="H76" s="47">
        <f t="shared" si="4"/>
        <v>0</v>
      </c>
    </row>
    <row r="77" spans="1:8">
      <c r="A77" s="12" t="s">
        <v>224</v>
      </c>
      <c r="B77" s="10" t="s">
        <v>225</v>
      </c>
      <c r="C77" s="10" t="s">
        <v>219</v>
      </c>
      <c r="D77" s="11" t="s">
        <v>9</v>
      </c>
      <c r="E77" s="46">
        <v>1.2561686855091968E-2</v>
      </c>
      <c r="F77" s="2">
        <f t="shared" si="5"/>
        <v>8831.4627904890112</v>
      </c>
      <c r="G77" s="2">
        <f t="shared" si="3"/>
        <v>-8831.4627904890112</v>
      </c>
      <c r="H77" s="47">
        <f t="shared" si="4"/>
        <v>0</v>
      </c>
    </row>
    <row r="78" spans="1:8">
      <c r="A78" s="12" t="s">
        <v>195</v>
      </c>
      <c r="B78" s="10" t="s">
        <v>196</v>
      </c>
      <c r="C78" s="10" t="s">
        <v>184</v>
      </c>
      <c r="D78" s="11" t="s">
        <v>9</v>
      </c>
      <c r="E78" s="46">
        <v>1.1707643418631878E-2</v>
      </c>
      <c r="F78" s="2">
        <f t="shared" si="5"/>
        <v>8231.029670513466</v>
      </c>
      <c r="G78" s="2">
        <f t="shared" si="3"/>
        <v>-8231.029670513466</v>
      </c>
      <c r="H78" s="47">
        <f t="shared" si="4"/>
        <v>0</v>
      </c>
    </row>
    <row r="79" spans="1:8">
      <c r="A79" s="12" t="s">
        <v>110</v>
      </c>
      <c r="B79" s="10" t="s">
        <v>111</v>
      </c>
      <c r="C79" s="10" t="s">
        <v>79</v>
      </c>
      <c r="D79" s="11" t="s">
        <v>9</v>
      </c>
      <c r="E79" s="46">
        <v>1.1269419624889317E-2</v>
      </c>
      <c r="F79" s="2">
        <f t="shared" si="5"/>
        <v>7922.9375191177669</v>
      </c>
      <c r="G79" s="2">
        <f t="shared" si="3"/>
        <v>-7922.9375191177669</v>
      </c>
      <c r="H79" s="47">
        <f t="shared" si="4"/>
        <v>0</v>
      </c>
    </row>
    <row r="80" spans="1:8">
      <c r="A80" s="12" t="s">
        <v>0</v>
      </c>
      <c r="B80" s="10" t="s">
        <v>1</v>
      </c>
      <c r="C80" s="10" t="s">
        <v>2</v>
      </c>
      <c r="D80" s="11" t="s">
        <v>3</v>
      </c>
      <c r="E80" s="46">
        <v>6.2808434275459842E-3</v>
      </c>
      <c r="F80" s="2">
        <f t="shared" si="5"/>
        <v>4415.7313952445056</v>
      </c>
      <c r="G80" s="2">
        <f t="shared" si="3"/>
        <v>-4415.7313952445056</v>
      </c>
      <c r="H80" s="47">
        <f t="shared" si="4"/>
        <v>0</v>
      </c>
    </row>
    <row r="81" spans="1:8">
      <c r="A81" s="12" t="s">
        <v>7</v>
      </c>
      <c r="B81" s="10" t="s">
        <v>8</v>
      </c>
      <c r="C81" s="10" t="s">
        <v>2</v>
      </c>
      <c r="D81" s="11" t="s">
        <v>9</v>
      </c>
      <c r="E81" s="46">
        <v>5.8538217093159388E-3</v>
      </c>
      <c r="F81" s="2">
        <f t="shared" si="5"/>
        <v>4115.514835256733</v>
      </c>
      <c r="G81" s="2">
        <f t="shared" si="3"/>
        <v>-4115.514835256733</v>
      </c>
      <c r="H81" s="47">
        <f t="shared" si="4"/>
        <v>0</v>
      </c>
    </row>
    <row r="82" spans="1:8">
      <c r="A82" s="12" t="s">
        <v>173</v>
      </c>
      <c r="B82" s="10" t="s">
        <v>174</v>
      </c>
      <c r="C82" s="10" t="s">
        <v>166</v>
      </c>
      <c r="D82" s="11" t="s">
        <v>9</v>
      </c>
      <c r="E82" s="46">
        <v>5.8538217093159388E-3</v>
      </c>
      <c r="F82" s="2">
        <f t="shared" si="5"/>
        <v>4115.514835256733</v>
      </c>
      <c r="G82" s="2">
        <f t="shared" si="3"/>
        <v>-4115.514835256733</v>
      </c>
      <c r="H82" s="47">
        <f t="shared" si="4"/>
        <v>0</v>
      </c>
    </row>
    <row r="83" spans="1:8">
      <c r="A83" s="12" t="s">
        <v>241</v>
      </c>
      <c r="B83" s="10" t="s">
        <v>242</v>
      </c>
      <c r="C83" s="10" t="s">
        <v>240</v>
      </c>
      <c r="D83" s="11" t="s">
        <v>251</v>
      </c>
      <c r="E83" s="46">
        <v>5.8538217093159388E-3</v>
      </c>
      <c r="F83" s="2">
        <f t="shared" si="5"/>
        <v>4115.514835256733</v>
      </c>
      <c r="G83" s="2">
        <f t="shared" si="3"/>
        <v>-4115.514835256733</v>
      </c>
      <c r="H83" s="47">
        <f t="shared" si="4"/>
        <v>0</v>
      </c>
    </row>
    <row r="84" spans="1:8">
      <c r="A84" s="12" t="s">
        <v>289</v>
      </c>
      <c r="B84" s="10" t="s">
        <v>290</v>
      </c>
      <c r="C84" s="10" t="s">
        <v>272</v>
      </c>
      <c r="D84" s="11" t="s">
        <v>251</v>
      </c>
      <c r="E84" s="46">
        <v>5.8538217093159388E-3</v>
      </c>
      <c r="F84" s="2">
        <f t="shared" si="5"/>
        <v>4115.514835256733</v>
      </c>
      <c r="G84" s="2">
        <f t="shared" si="3"/>
        <v>-4115.514835256733</v>
      </c>
      <c r="H84" s="47">
        <f t="shared" si="4"/>
        <v>0</v>
      </c>
    </row>
    <row r="85" spans="1:8">
      <c r="A85" s="12" t="s">
        <v>10</v>
      </c>
      <c r="B85" s="10" t="s">
        <v>11</v>
      </c>
      <c r="C85" s="10" t="s">
        <v>2</v>
      </c>
      <c r="D85" s="11" t="s">
        <v>9</v>
      </c>
      <c r="E85" s="46">
        <v>0</v>
      </c>
      <c r="F85" s="2">
        <f t="shared" si="5"/>
        <v>0</v>
      </c>
      <c r="G85" s="2">
        <f t="shared" si="3"/>
        <v>0</v>
      </c>
      <c r="H85" s="47">
        <f t="shared" si="4"/>
        <v>0</v>
      </c>
    </row>
    <row r="86" spans="1:8">
      <c r="A86" s="12" t="s">
        <v>14</v>
      </c>
      <c r="B86" s="10" t="s">
        <v>15</v>
      </c>
      <c r="C86" s="10" t="s">
        <v>16</v>
      </c>
      <c r="D86" s="11" t="s">
        <v>9</v>
      </c>
      <c r="E86" s="46">
        <v>0</v>
      </c>
      <c r="F86" s="2">
        <f t="shared" si="5"/>
        <v>0</v>
      </c>
      <c r="G86" s="2">
        <f t="shared" si="3"/>
        <v>0</v>
      </c>
      <c r="H86" s="47">
        <f t="shared" si="4"/>
        <v>0</v>
      </c>
    </row>
    <row r="87" spans="1:8">
      <c r="A87" s="12" t="s">
        <v>17</v>
      </c>
      <c r="B87" s="10" t="s">
        <v>18</v>
      </c>
      <c r="C87" s="10" t="s">
        <v>16</v>
      </c>
      <c r="D87" s="11" t="s">
        <v>311</v>
      </c>
      <c r="E87" s="46">
        <v>0</v>
      </c>
      <c r="F87" s="2">
        <f t="shared" si="5"/>
        <v>0</v>
      </c>
      <c r="G87" s="2">
        <f t="shared" si="3"/>
        <v>0</v>
      </c>
      <c r="H87" s="47">
        <f t="shared" si="4"/>
        <v>0</v>
      </c>
    </row>
    <row r="88" spans="1:8">
      <c r="A88" s="12" t="s">
        <v>27</v>
      </c>
      <c r="B88" s="10" t="s">
        <v>28</v>
      </c>
      <c r="C88" s="10" t="s">
        <v>16</v>
      </c>
      <c r="D88" s="11" t="s">
        <v>9</v>
      </c>
      <c r="E88" s="46">
        <v>0</v>
      </c>
      <c r="F88" s="2">
        <f t="shared" si="5"/>
        <v>0</v>
      </c>
      <c r="G88" s="2">
        <f t="shared" si="3"/>
        <v>0</v>
      </c>
      <c r="H88" s="47">
        <f t="shared" si="4"/>
        <v>0</v>
      </c>
    </row>
    <row r="89" spans="1:8">
      <c r="A89" s="12" t="s">
        <v>41</v>
      </c>
      <c r="B89" s="10" t="s">
        <v>42</v>
      </c>
      <c r="C89" s="10" t="s">
        <v>38</v>
      </c>
      <c r="D89" s="11" t="s">
        <v>311</v>
      </c>
      <c r="E89" s="46">
        <v>0</v>
      </c>
      <c r="F89" s="2">
        <f t="shared" si="5"/>
        <v>0</v>
      </c>
      <c r="G89" s="2">
        <f t="shared" si="3"/>
        <v>0</v>
      </c>
      <c r="H89" s="47">
        <f t="shared" si="4"/>
        <v>0</v>
      </c>
    </row>
    <row r="90" spans="1:8">
      <c r="A90" s="12" t="s">
        <v>43</v>
      </c>
      <c r="B90" s="10" t="s">
        <v>44</v>
      </c>
      <c r="C90" s="10" t="s">
        <v>38</v>
      </c>
      <c r="D90" s="11" t="s">
        <v>9</v>
      </c>
      <c r="E90" s="46">
        <v>0</v>
      </c>
      <c r="F90" s="2">
        <f t="shared" si="5"/>
        <v>0</v>
      </c>
      <c r="G90" s="2">
        <f t="shared" si="3"/>
        <v>0</v>
      </c>
      <c r="H90" s="47">
        <f t="shared" si="4"/>
        <v>0</v>
      </c>
    </row>
    <row r="91" spans="1:8">
      <c r="A91" s="12" t="s">
        <v>48</v>
      </c>
      <c r="B91" s="10" t="s">
        <v>49</v>
      </c>
      <c r="C91" s="10" t="s">
        <v>47</v>
      </c>
      <c r="D91" s="11" t="s">
        <v>9</v>
      </c>
      <c r="E91" s="46">
        <v>0</v>
      </c>
      <c r="F91" s="2">
        <f t="shared" si="5"/>
        <v>0</v>
      </c>
      <c r="G91" s="2">
        <f t="shared" si="3"/>
        <v>0</v>
      </c>
      <c r="H91" s="47">
        <f t="shared" si="4"/>
        <v>0</v>
      </c>
    </row>
    <row r="92" spans="1:8">
      <c r="A92" s="12" t="s">
        <v>50</v>
      </c>
      <c r="B92" s="10" t="s">
        <v>51</v>
      </c>
      <c r="C92" s="10" t="s">
        <v>47</v>
      </c>
      <c r="D92" s="11" t="s">
        <v>311</v>
      </c>
      <c r="E92" s="46">
        <v>0</v>
      </c>
      <c r="F92" s="2">
        <f t="shared" si="5"/>
        <v>0</v>
      </c>
      <c r="G92" s="2">
        <f t="shared" si="3"/>
        <v>0</v>
      </c>
      <c r="H92" s="47">
        <f t="shared" si="4"/>
        <v>0</v>
      </c>
    </row>
    <row r="93" spans="1:8">
      <c r="A93" s="12" t="s">
        <v>56</v>
      </c>
      <c r="B93" s="10" t="s">
        <v>57</v>
      </c>
      <c r="C93" s="10" t="s">
        <v>47</v>
      </c>
      <c r="D93" s="11" t="s">
        <v>9</v>
      </c>
      <c r="E93" s="46">
        <v>0</v>
      </c>
      <c r="F93" s="2">
        <f t="shared" si="5"/>
        <v>0</v>
      </c>
      <c r="G93" s="2">
        <f t="shared" si="3"/>
        <v>0</v>
      </c>
      <c r="H93" s="47">
        <f t="shared" si="4"/>
        <v>0</v>
      </c>
    </row>
    <row r="94" spans="1:8">
      <c r="A94" s="12" t="s">
        <v>70</v>
      </c>
      <c r="B94" s="10" t="s">
        <v>71</v>
      </c>
      <c r="C94" s="10" t="s">
        <v>69</v>
      </c>
      <c r="D94" s="11" t="s">
        <v>3</v>
      </c>
      <c r="E94" s="46">
        <v>0</v>
      </c>
      <c r="F94" s="2">
        <f t="shared" si="5"/>
        <v>0</v>
      </c>
      <c r="G94" s="2">
        <f t="shared" si="3"/>
        <v>0</v>
      </c>
      <c r="H94" s="47">
        <f t="shared" si="4"/>
        <v>0</v>
      </c>
    </row>
    <row r="95" spans="1:8">
      <c r="A95" s="12" t="s">
        <v>75</v>
      </c>
      <c r="B95" s="10" t="s">
        <v>76</v>
      </c>
      <c r="C95" s="10" t="s">
        <v>74</v>
      </c>
      <c r="D95" s="11" t="s">
        <v>9</v>
      </c>
      <c r="E95" s="46">
        <v>0</v>
      </c>
      <c r="F95" s="2">
        <f t="shared" si="5"/>
        <v>0</v>
      </c>
      <c r="G95" s="2">
        <f t="shared" si="3"/>
        <v>0</v>
      </c>
      <c r="H95" s="47">
        <f t="shared" si="4"/>
        <v>0</v>
      </c>
    </row>
    <row r="96" spans="1:8">
      <c r="A96" s="12" t="s">
        <v>82</v>
      </c>
      <c r="B96" s="10" t="s">
        <v>83</v>
      </c>
      <c r="C96" s="10" t="s">
        <v>79</v>
      </c>
      <c r="D96" s="11" t="s">
        <v>311</v>
      </c>
      <c r="E96" s="46">
        <v>0</v>
      </c>
      <c r="F96" s="2">
        <f t="shared" si="5"/>
        <v>0</v>
      </c>
      <c r="G96" s="2">
        <f t="shared" si="3"/>
        <v>0</v>
      </c>
      <c r="H96" s="47">
        <f t="shared" si="4"/>
        <v>0</v>
      </c>
    </row>
    <row r="97" spans="1:8">
      <c r="A97" s="12" t="s">
        <v>93</v>
      </c>
      <c r="B97" s="10" t="s">
        <v>94</v>
      </c>
      <c r="C97" s="10" t="s">
        <v>79</v>
      </c>
      <c r="D97" s="11" t="s">
        <v>251</v>
      </c>
      <c r="E97" s="46">
        <v>0</v>
      </c>
      <c r="F97" s="2">
        <f t="shared" si="5"/>
        <v>0</v>
      </c>
      <c r="G97" s="2">
        <f t="shared" si="3"/>
        <v>0</v>
      </c>
      <c r="H97" s="47">
        <f t="shared" si="4"/>
        <v>0</v>
      </c>
    </row>
    <row r="98" spans="1:8">
      <c r="A98" s="12" t="s">
        <v>95</v>
      </c>
      <c r="B98" s="10" t="s">
        <v>96</v>
      </c>
      <c r="C98" s="10" t="s">
        <v>79</v>
      </c>
      <c r="D98" s="11" t="s">
        <v>251</v>
      </c>
      <c r="E98" s="46">
        <v>0</v>
      </c>
      <c r="F98" s="2">
        <f t="shared" si="5"/>
        <v>0</v>
      </c>
      <c r="G98" s="2">
        <f t="shared" si="3"/>
        <v>0</v>
      </c>
      <c r="H98" s="47">
        <f t="shared" si="4"/>
        <v>0</v>
      </c>
    </row>
    <row r="99" spans="1:8">
      <c r="A99" s="12" t="s">
        <v>104</v>
      </c>
      <c r="B99" s="10" t="s">
        <v>105</v>
      </c>
      <c r="C99" s="10" t="s">
        <v>79</v>
      </c>
      <c r="D99" s="11" t="s">
        <v>9</v>
      </c>
      <c r="E99" s="46">
        <v>0</v>
      </c>
      <c r="F99" s="2">
        <f t="shared" si="5"/>
        <v>0</v>
      </c>
      <c r="G99" s="2">
        <f t="shared" si="3"/>
        <v>0</v>
      </c>
      <c r="H99" s="47">
        <f t="shared" si="4"/>
        <v>0</v>
      </c>
    </row>
    <row r="100" spans="1:8">
      <c r="A100" s="12" t="s">
        <v>106</v>
      </c>
      <c r="B100" s="10" t="s">
        <v>107</v>
      </c>
      <c r="C100" s="10" t="s">
        <v>79</v>
      </c>
      <c r="D100" s="11" t="s">
        <v>9</v>
      </c>
      <c r="E100" s="46">
        <v>0</v>
      </c>
      <c r="F100" s="2">
        <f t="shared" si="5"/>
        <v>0</v>
      </c>
      <c r="G100" s="2">
        <f t="shared" si="3"/>
        <v>0</v>
      </c>
      <c r="H100" s="47">
        <f t="shared" si="4"/>
        <v>0</v>
      </c>
    </row>
    <row r="101" spans="1:8">
      <c r="A101" s="12" t="s">
        <v>108</v>
      </c>
      <c r="B101" s="10" t="s">
        <v>109</v>
      </c>
      <c r="C101" s="10" t="s">
        <v>79</v>
      </c>
      <c r="D101" s="11" t="s">
        <v>9</v>
      </c>
      <c r="E101" s="46">
        <v>0</v>
      </c>
      <c r="F101" s="2">
        <f t="shared" si="5"/>
        <v>0</v>
      </c>
      <c r="G101" s="2">
        <f t="shared" si="3"/>
        <v>0</v>
      </c>
      <c r="H101" s="47">
        <f t="shared" si="4"/>
        <v>0</v>
      </c>
    </row>
    <row r="102" spans="1:8">
      <c r="A102" s="12" t="s">
        <v>112</v>
      </c>
      <c r="B102" s="10" t="s">
        <v>113</v>
      </c>
      <c r="C102" s="10" t="s">
        <v>79</v>
      </c>
      <c r="D102" s="11" t="s">
        <v>9</v>
      </c>
      <c r="E102" s="46">
        <v>0</v>
      </c>
      <c r="F102" s="2">
        <f t="shared" si="5"/>
        <v>0</v>
      </c>
      <c r="G102" s="2">
        <f t="shared" si="3"/>
        <v>0</v>
      </c>
      <c r="H102" s="47">
        <f t="shared" si="4"/>
        <v>0</v>
      </c>
    </row>
    <row r="103" spans="1:8">
      <c r="A103" s="12" t="s">
        <v>116</v>
      </c>
      <c r="B103" s="10" t="s">
        <v>117</v>
      </c>
      <c r="C103" s="10" t="s">
        <v>79</v>
      </c>
      <c r="D103" s="11" t="s">
        <v>311</v>
      </c>
      <c r="E103" s="46">
        <v>0</v>
      </c>
      <c r="F103" s="2">
        <f t="shared" si="5"/>
        <v>0</v>
      </c>
      <c r="G103" s="2">
        <f t="shared" si="3"/>
        <v>0</v>
      </c>
      <c r="H103" s="47">
        <f t="shared" si="4"/>
        <v>0</v>
      </c>
    </row>
    <row r="104" spans="1:8">
      <c r="A104" s="12" t="s">
        <v>120</v>
      </c>
      <c r="B104" s="10" t="s">
        <v>121</v>
      </c>
      <c r="C104" s="10" t="s">
        <v>79</v>
      </c>
      <c r="D104" s="11" t="s">
        <v>311</v>
      </c>
      <c r="E104" s="46">
        <v>0</v>
      </c>
      <c r="F104" s="2">
        <f t="shared" si="5"/>
        <v>0</v>
      </c>
      <c r="G104" s="2">
        <f t="shared" si="3"/>
        <v>0</v>
      </c>
      <c r="H104" s="47">
        <f t="shared" si="4"/>
        <v>0</v>
      </c>
    </row>
    <row r="105" spans="1:8">
      <c r="A105" s="12" t="s">
        <v>122</v>
      </c>
      <c r="B105" s="10" t="s">
        <v>123</v>
      </c>
      <c r="C105" s="10" t="s">
        <v>79</v>
      </c>
      <c r="D105" s="11" t="s">
        <v>9</v>
      </c>
      <c r="E105" s="46">
        <v>0</v>
      </c>
      <c r="F105" s="2">
        <f t="shared" si="5"/>
        <v>0</v>
      </c>
      <c r="G105" s="2">
        <f t="shared" si="3"/>
        <v>0</v>
      </c>
      <c r="H105" s="47">
        <f t="shared" si="4"/>
        <v>0</v>
      </c>
    </row>
    <row r="106" spans="1:8">
      <c r="A106" s="12" t="s">
        <v>124</v>
      </c>
      <c r="B106" s="10" t="s">
        <v>125</v>
      </c>
      <c r="C106" s="10" t="s">
        <v>79</v>
      </c>
      <c r="D106" s="11" t="s">
        <v>311</v>
      </c>
      <c r="E106" s="46">
        <v>0</v>
      </c>
      <c r="F106" s="2">
        <f t="shared" si="5"/>
        <v>0</v>
      </c>
      <c r="G106" s="2">
        <f t="shared" si="3"/>
        <v>0</v>
      </c>
      <c r="H106" s="47">
        <f t="shared" si="4"/>
        <v>0</v>
      </c>
    </row>
    <row r="107" spans="1:8">
      <c r="A107" s="12" t="s">
        <v>126</v>
      </c>
      <c r="B107" s="10" t="s">
        <v>127</v>
      </c>
      <c r="C107" s="10" t="s">
        <v>79</v>
      </c>
      <c r="D107" s="11" t="s">
        <v>311</v>
      </c>
      <c r="E107" s="46">
        <v>0</v>
      </c>
      <c r="F107" s="2">
        <f t="shared" si="5"/>
        <v>0</v>
      </c>
      <c r="G107" s="2">
        <f t="shared" si="3"/>
        <v>0</v>
      </c>
      <c r="H107" s="47">
        <f t="shared" si="4"/>
        <v>0</v>
      </c>
    </row>
    <row r="108" spans="1:8">
      <c r="A108" s="12" t="s">
        <v>128</v>
      </c>
      <c r="B108" s="10" t="s">
        <v>129</v>
      </c>
      <c r="C108" s="10" t="s">
        <v>79</v>
      </c>
      <c r="D108" s="11" t="s">
        <v>9</v>
      </c>
      <c r="E108" s="46">
        <v>0</v>
      </c>
      <c r="F108" s="2">
        <f t="shared" si="5"/>
        <v>0</v>
      </c>
      <c r="G108" s="2">
        <f t="shared" si="3"/>
        <v>0</v>
      </c>
      <c r="H108" s="47">
        <f t="shared" si="4"/>
        <v>0</v>
      </c>
    </row>
    <row r="109" spans="1:8">
      <c r="A109" s="12" t="s">
        <v>134</v>
      </c>
      <c r="B109" s="10" t="s">
        <v>135</v>
      </c>
      <c r="C109" s="10" t="s">
        <v>79</v>
      </c>
      <c r="D109" s="11" t="s">
        <v>311</v>
      </c>
      <c r="E109" s="46">
        <v>0</v>
      </c>
      <c r="F109" s="2">
        <f t="shared" si="5"/>
        <v>0</v>
      </c>
      <c r="G109" s="2">
        <f t="shared" si="3"/>
        <v>0</v>
      </c>
      <c r="H109" s="47">
        <f t="shared" si="4"/>
        <v>0</v>
      </c>
    </row>
    <row r="110" spans="1:8">
      <c r="A110" s="12" t="s">
        <v>136</v>
      </c>
      <c r="B110" s="10" t="s">
        <v>137</v>
      </c>
      <c r="C110" s="10" t="s">
        <v>79</v>
      </c>
      <c r="D110" s="11" t="s">
        <v>9</v>
      </c>
      <c r="E110" s="46">
        <v>0</v>
      </c>
      <c r="F110" s="2">
        <f t="shared" si="5"/>
        <v>0</v>
      </c>
      <c r="G110" s="2">
        <f t="shared" si="3"/>
        <v>0</v>
      </c>
      <c r="H110" s="47">
        <f t="shared" si="4"/>
        <v>0</v>
      </c>
    </row>
    <row r="111" spans="1:8">
      <c r="A111" s="12" t="s">
        <v>138</v>
      </c>
      <c r="B111" s="10" t="s">
        <v>139</v>
      </c>
      <c r="C111" s="10" t="s">
        <v>79</v>
      </c>
      <c r="D111" s="11" t="s">
        <v>9</v>
      </c>
      <c r="E111" s="46">
        <v>0</v>
      </c>
      <c r="F111" s="2">
        <f t="shared" si="5"/>
        <v>0</v>
      </c>
      <c r="G111" s="2">
        <f t="shared" ref="G111:G139" si="6">F111*(-1)</f>
        <v>0</v>
      </c>
      <c r="H111" s="47">
        <f t="shared" si="4"/>
        <v>0</v>
      </c>
    </row>
    <row r="112" spans="1:8">
      <c r="A112" s="12" t="s">
        <v>144</v>
      </c>
      <c r="B112" s="10" t="s">
        <v>145</v>
      </c>
      <c r="C112" s="10" t="s">
        <v>79</v>
      </c>
      <c r="D112" s="11" t="s">
        <v>9</v>
      </c>
      <c r="E112" s="46">
        <v>0</v>
      </c>
      <c r="F112" s="2">
        <f t="shared" si="5"/>
        <v>0</v>
      </c>
      <c r="G112" s="2">
        <f t="shared" si="6"/>
        <v>0</v>
      </c>
      <c r="H112" s="47">
        <f t="shared" ref="H112:H139" si="7">F112+G112</f>
        <v>0</v>
      </c>
    </row>
    <row r="113" spans="1:8">
      <c r="A113" s="12" t="s">
        <v>146</v>
      </c>
      <c r="B113" s="10" t="s">
        <v>147</v>
      </c>
      <c r="C113" s="10" t="s">
        <v>79</v>
      </c>
      <c r="D113" s="11" t="s">
        <v>9</v>
      </c>
      <c r="E113" s="46">
        <v>0</v>
      </c>
      <c r="F113" s="2">
        <f t="shared" si="5"/>
        <v>0</v>
      </c>
      <c r="G113" s="2">
        <f t="shared" si="6"/>
        <v>0</v>
      </c>
      <c r="H113" s="47">
        <f t="shared" si="7"/>
        <v>0</v>
      </c>
    </row>
    <row r="114" spans="1:8">
      <c r="A114" s="12" t="s">
        <v>150</v>
      </c>
      <c r="B114" s="10" t="s">
        <v>151</v>
      </c>
      <c r="C114" s="10" t="s">
        <v>79</v>
      </c>
      <c r="D114" s="11" t="s">
        <v>9</v>
      </c>
      <c r="E114" s="46">
        <v>0</v>
      </c>
      <c r="F114" s="2">
        <f t="shared" si="5"/>
        <v>0</v>
      </c>
      <c r="G114" s="2">
        <f t="shared" si="6"/>
        <v>0</v>
      </c>
      <c r="H114" s="47">
        <f t="shared" si="7"/>
        <v>0</v>
      </c>
    </row>
    <row r="115" spans="1:8">
      <c r="A115" s="12" t="s">
        <v>157</v>
      </c>
      <c r="B115" s="10" t="s">
        <v>158</v>
      </c>
      <c r="C115" s="10" t="s">
        <v>154</v>
      </c>
      <c r="D115" s="11" t="s">
        <v>9</v>
      </c>
      <c r="E115" s="46">
        <v>0</v>
      </c>
      <c r="F115" s="2">
        <f t="shared" si="5"/>
        <v>0</v>
      </c>
      <c r="G115" s="2">
        <f t="shared" si="6"/>
        <v>0</v>
      </c>
      <c r="H115" s="47">
        <f t="shared" si="7"/>
        <v>0</v>
      </c>
    </row>
    <row r="116" spans="1:8">
      <c r="A116" s="12" t="s">
        <v>171</v>
      </c>
      <c r="B116" s="10" t="s">
        <v>172</v>
      </c>
      <c r="C116" s="10" t="s">
        <v>166</v>
      </c>
      <c r="D116" s="11" t="s">
        <v>9</v>
      </c>
      <c r="E116" s="46">
        <v>0</v>
      </c>
      <c r="F116" s="2">
        <f t="shared" si="5"/>
        <v>0</v>
      </c>
      <c r="G116" s="2">
        <f t="shared" si="6"/>
        <v>0</v>
      </c>
      <c r="H116" s="47">
        <f t="shared" si="7"/>
        <v>0</v>
      </c>
    </row>
    <row r="117" spans="1:8">
      <c r="A117" s="12" t="s">
        <v>175</v>
      </c>
      <c r="B117" s="10" t="s">
        <v>176</v>
      </c>
      <c r="C117" s="10" t="s">
        <v>166</v>
      </c>
      <c r="D117" s="11" t="s">
        <v>251</v>
      </c>
      <c r="E117" s="46">
        <v>0</v>
      </c>
      <c r="F117" s="2">
        <f t="shared" si="5"/>
        <v>0</v>
      </c>
      <c r="G117" s="2">
        <f t="shared" si="6"/>
        <v>0</v>
      </c>
      <c r="H117" s="47">
        <f t="shared" si="7"/>
        <v>0</v>
      </c>
    </row>
    <row r="118" spans="1:8">
      <c r="A118" s="12" t="s">
        <v>185</v>
      </c>
      <c r="B118" s="10" t="s">
        <v>186</v>
      </c>
      <c r="C118" s="10" t="s">
        <v>184</v>
      </c>
      <c r="D118" s="11" t="s">
        <v>311</v>
      </c>
      <c r="E118" s="46">
        <v>0</v>
      </c>
      <c r="F118" s="2">
        <f t="shared" si="5"/>
        <v>0</v>
      </c>
      <c r="G118" s="2">
        <f t="shared" si="6"/>
        <v>0</v>
      </c>
      <c r="H118" s="47">
        <f t="shared" si="7"/>
        <v>0</v>
      </c>
    </row>
    <row r="119" spans="1:8">
      <c r="A119" s="12" t="s">
        <v>187</v>
      </c>
      <c r="B119" s="10" t="s">
        <v>188</v>
      </c>
      <c r="C119" s="10" t="s">
        <v>184</v>
      </c>
      <c r="D119" s="11" t="s">
        <v>311</v>
      </c>
      <c r="E119" s="46">
        <v>0</v>
      </c>
      <c r="F119" s="2">
        <f t="shared" si="5"/>
        <v>0</v>
      </c>
      <c r="G119" s="2">
        <f t="shared" si="6"/>
        <v>0</v>
      </c>
      <c r="H119" s="47">
        <f t="shared" si="7"/>
        <v>0</v>
      </c>
    </row>
    <row r="120" spans="1:8">
      <c r="A120" s="12" t="s">
        <v>193</v>
      </c>
      <c r="B120" s="10" t="s">
        <v>194</v>
      </c>
      <c r="C120" s="10" t="s">
        <v>184</v>
      </c>
      <c r="D120" s="11" t="s">
        <v>9</v>
      </c>
      <c r="E120" s="46">
        <v>0</v>
      </c>
      <c r="F120" s="2">
        <f t="shared" si="5"/>
        <v>0</v>
      </c>
      <c r="G120" s="2">
        <f t="shared" si="6"/>
        <v>0</v>
      </c>
      <c r="H120" s="47">
        <f t="shared" si="7"/>
        <v>0</v>
      </c>
    </row>
    <row r="121" spans="1:8">
      <c r="A121" s="12" t="s">
        <v>197</v>
      </c>
      <c r="B121" s="10" t="s">
        <v>198</v>
      </c>
      <c r="C121" s="10" t="s">
        <v>184</v>
      </c>
      <c r="D121" s="11" t="s">
        <v>9</v>
      </c>
      <c r="E121" s="46">
        <v>0</v>
      </c>
      <c r="F121" s="2">
        <f t="shared" si="5"/>
        <v>0</v>
      </c>
      <c r="G121" s="2">
        <f t="shared" si="6"/>
        <v>0</v>
      </c>
      <c r="H121" s="47">
        <f t="shared" si="7"/>
        <v>0</v>
      </c>
    </row>
    <row r="122" spans="1:8">
      <c r="A122" s="12" t="s">
        <v>199</v>
      </c>
      <c r="B122" s="10" t="s">
        <v>200</v>
      </c>
      <c r="C122" s="10" t="s">
        <v>184</v>
      </c>
      <c r="D122" s="11" t="s">
        <v>9</v>
      </c>
      <c r="E122" s="46">
        <v>0</v>
      </c>
      <c r="F122" s="2">
        <f t="shared" si="5"/>
        <v>0</v>
      </c>
      <c r="G122" s="2">
        <f t="shared" si="6"/>
        <v>0</v>
      </c>
      <c r="H122" s="47">
        <f t="shared" si="7"/>
        <v>0</v>
      </c>
    </row>
    <row r="123" spans="1:8">
      <c r="A123" s="12" t="s">
        <v>201</v>
      </c>
      <c r="B123" s="10" t="s">
        <v>202</v>
      </c>
      <c r="C123" s="10" t="s">
        <v>184</v>
      </c>
      <c r="D123" s="11" t="s">
        <v>9</v>
      </c>
      <c r="E123" s="46">
        <v>0</v>
      </c>
      <c r="F123" s="2">
        <f t="shared" si="5"/>
        <v>0</v>
      </c>
      <c r="G123" s="2">
        <f t="shared" si="6"/>
        <v>0</v>
      </c>
      <c r="H123" s="47">
        <f t="shared" si="7"/>
        <v>0</v>
      </c>
    </row>
    <row r="124" spans="1:8">
      <c r="A124" s="12" t="s">
        <v>205</v>
      </c>
      <c r="B124" s="10" t="s">
        <v>206</v>
      </c>
      <c r="C124" s="10" t="s">
        <v>184</v>
      </c>
      <c r="D124" s="11" t="s">
        <v>9</v>
      </c>
      <c r="E124" s="46">
        <v>0</v>
      </c>
      <c r="F124" s="2">
        <f t="shared" si="5"/>
        <v>0</v>
      </c>
      <c r="G124" s="2">
        <f t="shared" si="6"/>
        <v>0</v>
      </c>
      <c r="H124" s="47">
        <f t="shared" si="7"/>
        <v>0</v>
      </c>
    </row>
    <row r="125" spans="1:8">
      <c r="A125" s="12" t="s">
        <v>231</v>
      </c>
      <c r="B125" s="10" t="s">
        <v>232</v>
      </c>
      <c r="C125" s="10" t="s">
        <v>230</v>
      </c>
      <c r="D125" s="11" t="s">
        <v>9</v>
      </c>
      <c r="E125" s="46">
        <v>0</v>
      </c>
      <c r="F125" s="2">
        <f t="shared" si="5"/>
        <v>0</v>
      </c>
      <c r="G125" s="2">
        <f t="shared" si="6"/>
        <v>0</v>
      </c>
      <c r="H125" s="47">
        <f t="shared" si="7"/>
        <v>0</v>
      </c>
    </row>
    <row r="126" spans="1:8">
      <c r="A126" s="12" t="s">
        <v>65</v>
      </c>
      <c r="B126" s="10" t="s">
        <v>66</v>
      </c>
      <c r="C126" s="10" t="s">
        <v>60</v>
      </c>
      <c r="D126" s="11" t="s">
        <v>9</v>
      </c>
      <c r="E126" s="46">
        <v>0</v>
      </c>
      <c r="F126" s="2">
        <f t="shared" si="5"/>
        <v>0</v>
      </c>
      <c r="G126" s="2">
        <f t="shared" si="6"/>
        <v>0</v>
      </c>
      <c r="H126" s="47">
        <f t="shared" si="7"/>
        <v>0</v>
      </c>
    </row>
    <row r="127" spans="1:8">
      <c r="A127" s="12" t="s">
        <v>233</v>
      </c>
      <c r="B127" s="10" t="s">
        <v>234</v>
      </c>
      <c r="C127" s="10" t="s">
        <v>235</v>
      </c>
      <c r="D127" s="11" t="s">
        <v>9</v>
      </c>
      <c r="E127" s="46">
        <v>0</v>
      </c>
      <c r="F127" s="2">
        <f t="shared" si="5"/>
        <v>0</v>
      </c>
      <c r="G127" s="2">
        <f t="shared" si="6"/>
        <v>0</v>
      </c>
      <c r="H127" s="47">
        <f t="shared" si="7"/>
        <v>0</v>
      </c>
    </row>
    <row r="128" spans="1:8">
      <c r="A128" s="12" t="s">
        <v>245</v>
      </c>
      <c r="B128" s="10" t="s">
        <v>246</v>
      </c>
      <c r="C128" s="10" t="s">
        <v>240</v>
      </c>
      <c r="D128" s="11" t="s">
        <v>251</v>
      </c>
      <c r="E128" s="46">
        <v>0</v>
      </c>
      <c r="F128" s="2">
        <f t="shared" si="5"/>
        <v>0</v>
      </c>
      <c r="G128" s="2">
        <f t="shared" si="6"/>
        <v>0</v>
      </c>
      <c r="H128" s="47">
        <f t="shared" si="7"/>
        <v>0</v>
      </c>
    </row>
    <row r="129" spans="1:8">
      <c r="A129" s="12" t="s">
        <v>249</v>
      </c>
      <c r="B129" s="10" t="s">
        <v>250</v>
      </c>
      <c r="C129" s="10" t="s">
        <v>240</v>
      </c>
      <c r="D129" s="11" t="s">
        <v>251</v>
      </c>
      <c r="E129" s="46">
        <v>0</v>
      </c>
      <c r="F129" s="2">
        <f t="shared" si="5"/>
        <v>0</v>
      </c>
      <c r="G129" s="2">
        <f t="shared" si="6"/>
        <v>0</v>
      </c>
      <c r="H129" s="47">
        <f t="shared" si="7"/>
        <v>0</v>
      </c>
    </row>
    <row r="130" spans="1:8">
      <c r="A130" s="12" t="s">
        <v>254</v>
      </c>
      <c r="B130" s="10" t="s">
        <v>255</v>
      </c>
      <c r="C130" s="10" t="s">
        <v>240</v>
      </c>
      <c r="D130" s="11" t="s">
        <v>311</v>
      </c>
      <c r="E130" s="46">
        <v>0</v>
      </c>
      <c r="F130" s="2">
        <f t="shared" si="5"/>
        <v>0</v>
      </c>
      <c r="G130" s="2">
        <f t="shared" si="6"/>
        <v>0</v>
      </c>
      <c r="H130" s="47">
        <f t="shared" si="7"/>
        <v>0</v>
      </c>
    </row>
    <row r="131" spans="1:8">
      <c r="A131" s="12" t="s">
        <v>260</v>
      </c>
      <c r="B131" s="10" t="s">
        <v>261</v>
      </c>
      <c r="C131" s="10" t="s">
        <v>240</v>
      </c>
      <c r="D131" s="11" t="s">
        <v>9</v>
      </c>
      <c r="E131" s="46">
        <v>0</v>
      </c>
      <c r="F131" s="2">
        <f t="shared" ref="F131:F139" si="8">$F$140/$E$140*E131</f>
        <v>0</v>
      </c>
      <c r="G131" s="2">
        <f t="shared" si="6"/>
        <v>0</v>
      </c>
      <c r="H131" s="47">
        <f t="shared" si="7"/>
        <v>0</v>
      </c>
    </row>
    <row r="132" spans="1:8">
      <c r="A132" s="12" t="s">
        <v>262</v>
      </c>
      <c r="B132" s="10" t="s">
        <v>263</v>
      </c>
      <c r="C132" s="10" t="s">
        <v>240</v>
      </c>
      <c r="D132" s="11" t="s">
        <v>9</v>
      </c>
      <c r="E132" s="46">
        <v>0</v>
      </c>
      <c r="F132" s="2">
        <f t="shared" si="8"/>
        <v>0</v>
      </c>
      <c r="G132" s="2">
        <f t="shared" si="6"/>
        <v>0</v>
      </c>
      <c r="H132" s="47">
        <f t="shared" si="7"/>
        <v>0</v>
      </c>
    </row>
    <row r="133" spans="1:8">
      <c r="A133" s="12" t="s">
        <v>268</v>
      </c>
      <c r="B133" s="10" t="s">
        <v>269</v>
      </c>
      <c r="C133" s="10" t="s">
        <v>240</v>
      </c>
      <c r="D133" s="11" t="s">
        <v>9</v>
      </c>
      <c r="E133" s="46">
        <v>0</v>
      </c>
      <c r="F133" s="2">
        <f t="shared" si="8"/>
        <v>0</v>
      </c>
      <c r="G133" s="2">
        <f t="shared" si="6"/>
        <v>0</v>
      </c>
      <c r="H133" s="47">
        <f t="shared" si="7"/>
        <v>0</v>
      </c>
    </row>
    <row r="134" spans="1:8">
      <c r="A134" s="12" t="s">
        <v>270</v>
      </c>
      <c r="B134" s="10" t="s">
        <v>271</v>
      </c>
      <c r="C134" s="10" t="s">
        <v>272</v>
      </c>
      <c r="D134" s="11" t="s">
        <v>311</v>
      </c>
      <c r="E134" s="46">
        <v>0</v>
      </c>
      <c r="F134" s="2">
        <f t="shared" si="8"/>
        <v>0</v>
      </c>
      <c r="G134" s="2">
        <f t="shared" si="6"/>
        <v>0</v>
      </c>
      <c r="H134" s="47">
        <f t="shared" si="7"/>
        <v>0</v>
      </c>
    </row>
    <row r="135" spans="1:8">
      <c r="A135" s="12" t="s">
        <v>273</v>
      </c>
      <c r="B135" s="10" t="s">
        <v>274</v>
      </c>
      <c r="C135" s="10" t="s">
        <v>272</v>
      </c>
      <c r="D135" s="11" t="s">
        <v>251</v>
      </c>
      <c r="E135" s="46">
        <v>0</v>
      </c>
      <c r="F135" s="2">
        <f t="shared" si="8"/>
        <v>0</v>
      </c>
      <c r="G135" s="2">
        <f t="shared" si="6"/>
        <v>0</v>
      </c>
      <c r="H135" s="47">
        <f t="shared" si="7"/>
        <v>0</v>
      </c>
    </row>
    <row r="136" spans="1:8">
      <c r="A136" s="12" t="s">
        <v>12</v>
      </c>
      <c r="B136" s="10" t="s">
        <v>13</v>
      </c>
      <c r="C136" s="10" t="s">
        <v>2</v>
      </c>
      <c r="D136" s="11" t="s">
        <v>311</v>
      </c>
      <c r="E136" s="46">
        <v>0</v>
      </c>
      <c r="F136" s="2">
        <f t="shared" si="8"/>
        <v>0</v>
      </c>
      <c r="G136" s="2">
        <f t="shared" si="6"/>
        <v>0</v>
      </c>
      <c r="H136" s="47">
        <f t="shared" si="7"/>
        <v>0</v>
      </c>
    </row>
    <row r="137" spans="1:8">
      <c r="A137" s="12" t="s">
        <v>287</v>
      </c>
      <c r="B137" s="10" t="s">
        <v>288</v>
      </c>
      <c r="C137" s="10" t="s">
        <v>272</v>
      </c>
      <c r="D137" s="11" t="s">
        <v>9</v>
      </c>
      <c r="E137" s="46">
        <v>0</v>
      </c>
      <c r="F137" s="2">
        <f t="shared" si="8"/>
        <v>0</v>
      </c>
      <c r="G137" s="2">
        <f t="shared" si="6"/>
        <v>0</v>
      </c>
      <c r="H137" s="47">
        <f t="shared" si="7"/>
        <v>0</v>
      </c>
    </row>
    <row r="138" spans="1:8">
      <c r="A138" s="12" t="s">
        <v>296</v>
      </c>
      <c r="B138" s="10" t="s">
        <v>297</v>
      </c>
      <c r="C138" s="10" t="s">
        <v>298</v>
      </c>
      <c r="D138" s="11" t="s">
        <v>9</v>
      </c>
      <c r="E138" s="46">
        <v>0</v>
      </c>
      <c r="F138" s="2">
        <f t="shared" si="8"/>
        <v>0</v>
      </c>
      <c r="G138" s="2">
        <f t="shared" si="6"/>
        <v>0</v>
      </c>
      <c r="H138" s="47">
        <f t="shared" si="7"/>
        <v>0</v>
      </c>
    </row>
    <row r="139" spans="1:8">
      <c r="A139" s="20" t="s">
        <v>299</v>
      </c>
      <c r="B139" s="18" t="s">
        <v>300</v>
      </c>
      <c r="C139" s="18" t="s">
        <v>298</v>
      </c>
      <c r="D139" s="19" t="s">
        <v>9</v>
      </c>
      <c r="E139" s="48">
        <v>0</v>
      </c>
      <c r="F139" s="49">
        <f t="shared" si="8"/>
        <v>0</v>
      </c>
      <c r="G139" s="49">
        <f t="shared" si="6"/>
        <v>0</v>
      </c>
      <c r="H139" s="50">
        <f t="shared" si="7"/>
        <v>0</v>
      </c>
    </row>
    <row r="140" spans="1:8">
      <c r="A140" s="26"/>
      <c r="B140" s="27"/>
      <c r="C140" s="27"/>
      <c r="D140" s="27"/>
      <c r="E140" s="1">
        <f>SUM(E2:E139)</f>
        <v>99.999999999999972</v>
      </c>
      <c r="F140" s="37">
        <v>70304752</v>
      </c>
      <c r="G140" s="1">
        <f>SUM(G2:G139)</f>
        <v>1.4642864698544145E-9</v>
      </c>
      <c r="H140" s="51">
        <f>SUM(H2:H139)</f>
        <v>73281377.279552475</v>
      </c>
    </row>
    <row r="141" spans="1:8">
      <c r="A141" s="26"/>
      <c r="B141" s="26"/>
      <c r="C141" s="26"/>
      <c r="D141" s="26"/>
    </row>
    <row r="142" spans="1:8">
      <c r="A142" s="17"/>
      <c r="B142" s="17"/>
      <c r="C142" s="17"/>
      <c r="D142" s="17"/>
    </row>
    <row r="143" spans="1:8">
      <c r="A143" s="17"/>
      <c r="B143" s="17"/>
      <c r="C143" s="17"/>
      <c r="D143" s="17"/>
    </row>
    <row r="144" spans="1:8">
      <c r="A144" s="17"/>
      <c r="B144" s="17"/>
      <c r="C144" s="17"/>
      <c r="D144" s="17"/>
    </row>
    <row r="145" spans="1:4">
      <c r="A145" s="17"/>
      <c r="B145" s="17"/>
      <c r="C145" s="17"/>
      <c r="D145" s="17"/>
    </row>
  </sheetData>
  <sortState ref="A2:F146">
    <sortCondition descending="1" ref="E1"/>
  </sortState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39" orientation="portrait" verticalDpi="0" r:id="rId1"/>
  <headerFooter>
    <oddHeader>&amp;C&amp;"Arial,Normal"&amp;8MERRI 2014 - DRCI - crédits</oddHeader>
    <oddFooter>&amp;L&amp;"Arial,Normal"&amp;8DGOS, PF4&amp;R&amp;"Arial,Normal"&amp;8 02/06/2014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Indicateurs-DRCI-2014</vt:lpstr>
      <vt:lpstr>Crédits-DRCI-2014</vt:lpstr>
      <vt:lpstr>'Indicateurs-DRCI-2014'!Zone_d_impression</vt:lpstr>
    </vt:vector>
  </TitlesOfParts>
  <Company>MSS DGOS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agalauppaci</dc:creator>
  <cp:lastModifiedBy>Olivier LOUVET</cp:lastModifiedBy>
  <cp:lastPrinted>2014-02-19T16:19:35Z</cp:lastPrinted>
  <dcterms:created xsi:type="dcterms:W3CDTF">2013-12-02T15:26:03Z</dcterms:created>
  <dcterms:modified xsi:type="dcterms:W3CDTF">2014-06-02T19:21:14Z</dcterms:modified>
</cp:coreProperties>
</file>