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ichel.raux\AppData\Local\Microsoft\Windows\INetCache\Content.Outlook\QRF4G9UR\"/>
    </mc:Choice>
  </mc:AlternateContent>
  <workbookProtection workbookAlgorithmName="SHA-512" workbookHashValue="E7sgDmLbsO8r5EyWCMpZJtra+G6buNJrugaLa4MTzrky4lXM/q26HV+2TX8YKL4ZoRNJdw5qHD5Bd1decxdM7A==" workbookSaltValue="JxYchyz31xM4vl0zlqqBWA==" workbookSpinCount="100000" lockStructure="1"/>
  <bookViews>
    <workbookView xWindow="0" yWindow="0" windowWidth="13860" windowHeight="8190" activeTab="1"/>
  </bookViews>
  <sheets>
    <sheet name="Préambule" sheetId="4" r:id="rId1"/>
    <sheet name="Simulateur de soutien financier" sheetId="3" r:id="rId2"/>
  </sheets>
  <definedNames>
    <definedName name="_xlnm.Print_Area" localSheetId="1">'Simulateur de soutien financier'!$B$1:$G$49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 r="H24" i="3"/>
  <c r="I31" i="3" l="1"/>
  <c r="J31" i="3"/>
  <c r="K31" i="3"/>
  <c r="L31" i="3"/>
  <c r="M31" i="3"/>
  <c r="N31" i="3"/>
  <c r="H27" i="3" l="1"/>
  <c r="D35" i="3"/>
  <c r="C19" i="3"/>
  <c r="C14" i="3"/>
  <c r="F14" i="3" s="1"/>
  <c r="C17" i="3"/>
  <c r="E17" i="3" s="1"/>
  <c r="G19" i="3" l="1"/>
  <c r="F19" i="3"/>
  <c r="F35" i="3" s="1"/>
  <c r="E19" i="3"/>
  <c r="E35" i="3" s="1"/>
  <c r="G35" i="3"/>
  <c r="H22" i="3"/>
  <c r="D30" i="3" s="1"/>
  <c r="H25" i="3"/>
  <c r="C16" i="3"/>
  <c r="H26" i="3"/>
  <c r="E34" i="3" s="1"/>
  <c r="H23" i="3"/>
  <c r="F34" i="3" l="1"/>
  <c r="D31" i="3"/>
  <c r="D32" i="3"/>
  <c r="H31" i="3"/>
  <c r="F43" i="3"/>
  <c r="D43" i="3" s="1"/>
  <c r="E43" i="3" s="1"/>
  <c r="G30" i="3"/>
  <c r="G31" i="3" s="1"/>
  <c r="F30" i="3"/>
  <c r="F31" i="3" s="1"/>
  <c r="F17" i="3"/>
  <c r="G17" i="3"/>
  <c r="F16" i="3"/>
  <c r="F33" i="3" s="1"/>
  <c r="G16" i="3"/>
  <c r="D14" i="3"/>
  <c r="G14" i="3"/>
  <c r="G34" i="3"/>
  <c r="D34" i="3"/>
  <c r="G33" i="3"/>
  <c r="D33" i="3"/>
  <c r="C15" i="3"/>
  <c r="F15" i="3" s="1"/>
  <c r="E16" i="3"/>
  <c r="E33" i="3" s="1"/>
  <c r="E14" i="3"/>
  <c r="E30" i="3" s="1"/>
  <c r="E32" i="3" s="1"/>
  <c r="D16" i="3"/>
  <c r="F32" i="3" l="1"/>
  <c r="G32" i="3"/>
  <c r="E31" i="3"/>
  <c r="F40" i="3"/>
  <c r="D40" i="3" s="1"/>
  <c r="F42" i="3"/>
  <c r="D42" i="3" s="1"/>
  <c r="E42" i="3" s="1"/>
  <c r="F41" i="3"/>
  <c r="E15" i="3"/>
  <c r="G15" i="3"/>
  <c r="D15" i="3"/>
  <c r="G40" i="3" l="1"/>
  <c r="E40" i="3" s="1"/>
  <c r="F44" i="3" s="1"/>
  <c r="D41" i="3"/>
  <c r="D48" i="3" s="1"/>
  <c r="D44" i="3" l="1"/>
  <c r="E44" i="3" s="1"/>
  <c r="E41" i="3"/>
  <c r="C48" i="3"/>
  <c r="E48" i="3" s="1"/>
</calcChain>
</file>

<file path=xl/sharedStrings.xml><?xml version="1.0" encoding="utf-8"?>
<sst xmlns="http://schemas.openxmlformats.org/spreadsheetml/2006/main" count="80" uniqueCount="63">
  <si>
    <t>CES DONNEES SERONT CACHEES</t>
  </si>
  <si>
    <t>Nom de l'établissement</t>
  </si>
  <si>
    <t>Paramètres de calcul</t>
  </si>
  <si>
    <t>Niveau d'activité combinée de l'établissement</t>
  </si>
  <si>
    <t>Soutiens financiers mini et cap par catégorie d'ES - K€</t>
  </si>
  <si>
    <t>Cat. A</t>
  </si>
  <si>
    <t>Cat. B</t>
  </si>
  <si>
    <t>Cat. C</t>
  </si>
  <si>
    <t>Cat. D</t>
  </si>
  <si>
    <t>Cap</t>
  </si>
  <si>
    <t>documents de sortie</t>
  </si>
  <si>
    <t>Montant de soutien financier K€</t>
  </si>
  <si>
    <t>fenêtre 1 (100%)</t>
  </si>
  <si>
    <t>fenêtre 2 (90%)</t>
  </si>
  <si>
    <t>avec bonus CRO +10%</t>
  </si>
  <si>
    <t>Documents de sortie</t>
  </si>
  <si>
    <t>CR de biologie</t>
  </si>
  <si>
    <t>Documents de sortie avec bonus CRO</t>
  </si>
  <si>
    <t>CR d'imagerie</t>
  </si>
  <si>
    <t>-</t>
  </si>
  <si>
    <t>total</t>
  </si>
  <si>
    <t>En unité d'activité combinée</t>
  </si>
  <si>
    <t>montant du forfait</t>
  </si>
  <si>
    <t>domaine de candidature</t>
  </si>
  <si>
    <t>fenêtre 3 (85%)</t>
  </si>
  <si>
    <t>fenêtre 4 (80%)</t>
  </si>
  <si>
    <t>simulation du financement (en €)</t>
  </si>
  <si>
    <t>répartition avance / usage 
par domaine (en €)</t>
  </si>
  <si>
    <t>Financement total (en €)</t>
  </si>
  <si>
    <t>avance (€)</t>
  </si>
  <si>
    <t>soutien financier total (€)</t>
  </si>
  <si>
    <t>fenêtre 2 (100%)</t>
  </si>
  <si>
    <t>fenêtre 3 (90%)</t>
  </si>
  <si>
    <t>MSS Pro et MSS Citoyenne</t>
  </si>
  <si>
    <t>VOLET 1 - Alimentation du DMP</t>
  </si>
  <si>
    <t>VOLET 2 - Usage de la MSS</t>
  </si>
  <si>
    <t>Documents de sortie sans bonus</t>
  </si>
  <si>
    <t xml:space="preserve">total </t>
  </si>
  <si>
    <t>Documents de sortie *</t>
  </si>
  <si>
    <r>
      <rPr>
        <sz val="10"/>
        <rFont val="Calibri"/>
        <family val="2"/>
        <scheme val="minor"/>
      </rPr>
      <t xml:space="preserve">* </t>
    </r>
    <r>
      <rPr>
        <sz val="8"/>
        <rFont val="Calibri"/>
        <family val="2"/>
        <scheme val="minor"/>
      </rPr>
      <t>l'avance représente 30% du total hors bonus</t>
    </r>
  </si>
  <si>
    <t>avance (30%)</t>
  </si>
  <si>
    <t>Programme SUN-ES - Détermination du soutien financier  à l'atteinte 
des prérequis et des cibles d'usage - Volet 1 et 2</t>
  </si>
  <si>
    <t>solde usage (€)</t>
  </si>
  <si>
    <t>solde usage (70%)</t>
  </si>
  <si>
    <r>
      <t>choix de la fenêtre d'atteinte des cibles - mettre 1 dans la cellule correspondante (</t>
    </r>
    <r>
      <rPr>
        <b/>
        <i/>
        <sz val="11"/>
        <color theme="1"/>
        <rFont val="Calibri"/>
        <family val="2"/>
        <scheme val="minor"/>
      </rPr>
      <t>un seul choix par ligne : plusieurs 1 sur la ligne annulent le forfait</t>
    </r>
    <r>
      <rPr>
        <i/>
        <sz val="11"/>
        <color theme="1"/>
        <rFont val="Calibri"/>
        <family val="2"/>
        <scheme val="minor"/>
      </rPr>
      <t>)</t>
    </r>
  </si>
  <si>
    <t>répartition avance / solde usage</t>
  </si>
  <si>
    <t>Préambule</t>
  </si>
  <si>
    <t>Liens utiles</t>
  </si>
  <si>
    <t>Lien pour accéder à la page web du programme SUN-ES</t>
  </si>
  <si>
    <t>Programme SUN-ES - simulateur de soutien financier</t>
  </si>
  <si>
    <r>
      <t xml:space="preserve">Cet outil a pour objectif de vous aider à estimer le montant forfaitaire pour lequel vous êtes éligible dans le cadre du programme SUN-ES pour :  
* Le volet 1 " alimentation du DMP" -           
* Le volet 2 " usage des messageries sécurisées de santé professionnelle et citoyenne"       
Pour disposer des montants éligibles, il vous sera nécessaire de :
*Connaitre votre activité combinée 2019  : cette information est disponible dans un fichier dénommé "fichier de calcul - Hôpital" disponible en téléchargement sur le site de l'ANS </t>
    </r>
    <r>
      <rPr>
        <b/>
        <sz val="10"/>
        <color theme="1"/>
        <rFont val="Calibri"/>
        <family val="2"/>
        <scheme val="minor"/>
      </rPr>
      <t>(cf. Liens utiles pour disposer du lien URL)</t>
    </r>
    <r>
      <rPr>
        <sz val="10"/>
        <color theme="1"/>
        <rFont val="Calibri"/>
        <family val="2"/>
        <scheme val="minor"/>
      </rPr>
      <t xml:space="preserve">
* Indiquer votre stratégie de positionnement sur le programme :  
- Si vous candidatez sur le volet 1, indiquer 
**les domaines sur lesquels vous vous positionnez et si vous souhaitez prétendre au bonus CRO
** les fenêtres d'atteinte des cibles d'usage pour le ou les domaines sur lesquels vous vous positionnez
- Si vous candidatez sur le volet 2, indiquer :
** la fenêtre d'atteinte des cibles d'usage 
Si votre candidature est retenue par l'ARS, vous pouvez bénéficier d'une avance à hauteur de 30% de votre montant forfaitaire. Cette avance est calculée sur votre montant sans prendre en compte le bonus CRO. Ainsi le bonus CRO sera versé au moment de l'atteinte des cibles d'usage, dans le cadre du solde d'usage.
Les montant forfaitaires estimés par le simulateur ont une valeur indicative et non contractuelle. Seuls les montants validés par l'ARS et reportés sur les conventions ARS/ES ont une valeur contractuelle.
Si vous rencontrez des difficultés pour estimer votre montant forfaitaire, nous vous invitons à prendre attache auprès du référent SUN-ES de votre région. La liste des référents et leurs coordonnées sont disponibles sur la page Web du programme SUN-ES </t>
    </r>
    <r>
      <rPr>
        <b/>
        <sz val="10"/>
        <color theme="1"/>
        <rFont val="Calibri"/>
        <family val="2"/>
        <scheme val="minor"/>
      </rPr>
      <t>(cf. Liens utiles pour disposer du lien URL)</t>
    </r>
    <r>
      <rPr>
        <sz val="10"/>
        <color theme="1"/>
        <rFont val="Calibri"/>
        <family val="2"/>
        <scheme val="minor"/>
      </rPr>
      <t xml:space="preserve">
Par ailleurs, nous vous invitons plus globalement à consulter la page web du programme SUN-ES pour trouver toutes les informations utiles à la compréhension du programme, des prérequis et des indicateurs d'usage :  </t>
    </r>
    <r>
      <rPr>
        <b/>
        <sz val="10"/>
        <color theme="1"/>
        <rFont val="Calibri"/>
        <family val="2"/>
        <scheme val="minor"/>
      </rPr>
      <t>(cf. Liens utiles pour disposer du lien URL)</t>
    </r>
  </si>
  <si>
    <t>Lien pour accéder au fichier de calcul - Hopital</t>
  </si>
  <si>
    <t>Documents de sortie avec 1 bonus</t>
  </si>
  <si>
    <t>Documents de sortie avec 2 bonus</t>
  </si>
  <si>
    <t xml:space="preserve">exemple </t>
  </si>
  <si>
    <t>Liste bonus</t>
  </si>
  <si>
    <t>tyutyu</t>
  </si>
  <si>
    <r>
      <t xml:space="preserve">Cet outil permet de connaître le montant de soutien financier par établissement, en fonction de ses choix de positionnement tout au long du programme ( fenêtres , volets et domaines) 
</t>
    </r>
    <r>
      <rPr>
        <b/>
        <i/>
        <sz val="11"/>
        <rFont val="Calibri"/>
        <family val="2"/>
        <scheme val="minor"/>
      </rPr>
      <t>Seules les zones grisées sont à renseigner - Merci de renseigner les zones grisées en indiquant  :
* le nom de votre établissement dans la cellule dédiée
* L'activité combinée 2019 de votre établissement dans la cellule dédiée</t>
    </r>
    <r>
      <rPr>
        <i/>
        <sz val="11"/>
        <rFont val="Calibri"/>
        <family val="2"/>
        <scheme val="minor"/>
      </rPr>
      <t xml:space="preserve">
</t>
    </r>
    <r>
      <rPr>
        <b/>
        <i/>
        <sz val="11"/>
        <rFont val="Calibri"/>
        <family val="2"/>
        <scheme val="minor"/>
      </rPr>
      <t>* les fenêtres de candidature en fonction des volets et domaines choisis, dans les cellules dédiées</t>
    </r>
    <r>
      <rPr>
        <i/>
        <sz val="11"/>
        <rFont val="Calibri"/>
        <family val="2"/>
        <scheme val="minor"/>
      </rPr>
      <t xml:space="preserve">
</t>
    </r>
    <r>
      <rPr>
        <b/>
        <i/>
        <sz val="11"/>
        <rFont val="Calibri"/>
        <family val="2"/>
        <scheme val="minor"/>
      </rPr>
      <t>et indiquer si vous candidatez avec le bonus CRO et/ou le bonus REPRISE DE L'HISTORIQUE</t>
    </r>
    <r>
      <rPr>
        <i/>
        <sz val="11"/>
        <rFont val="Calibri"/>
        <family val="2"/>
        <scheme val="minor"/>
      </rPr>
      <t xml:space="preserve">
L</t>
    </r>
    <r>
      <rPr>
        <b/>
        <i/>
        <sz val="11"/>
        <rFont val="Calibri"/>
        <family val="2"/>
        <scheme val="minor"/>
      </rPr>
      <t>es montants sont en Euros</t>
    </r>
  </si>
  <si>
    <t>Bonus CRO</t>
  </si>
  <si>
    <t>Bonus REPRISE DE L'HISTORIQUE</t>
  </si>
  <si>
    <t>total avec bonus</t>
  </si>
  <si>
    <t>V5 - 26 septembre 2022</t>
  </si>
  <si>
    <r>
      <t xml:space="preserve"> mettre 1 dans la cellule correspondante au choix de fenêtre et à l'éventuel choix des bonus (CRO et REPRISE DE L'HISTORIQUE)
(</t>
    </r>
    <r>
      <rPr>
        <b/>
        <sz val="11"/>
        <color rgb="FFFF0000"/>
        <rFont val="Calibri"/>
        <family val="2"/>
        <scheme val="minor"/>
      </rPr>
      <t>un seul 1 par ligne</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</si>
</sst>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164" formatCode="_-* #,##0.00\ _€_-;\-* #,##0.00\ _€_-;_-* &quot;-&quot;??\ _€_-;_-@_-"/>
    <numFmt numFmtId="165" formatCode="_-* #,##0\ _€_-;\-* #,##0\ _€_-;_-* &quot;-&quot;??\ _€_-;_-@_-"/>
    <numFmt numFmtId="166" formatCode="#,##0\ &quot;€&quot;"/>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i/>
      <sz val="11"/>
      <name val="Calibri"/>
      <family val="2"/>
      <scheme val="minor"/>
    </font>
    <font>
      <sz val="11"/>
      <name val="Calibri"/>
      <family val="2"/>
      <scheme val="minor"/>
    </font>
    <font>
      <b/>
      <u/>
      <sz val="11"/>
      <color theme="0"/>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i/>
      <sz val="11"/>
      <name val="Calibri"/>
      <family val="2"/>
      <scheme val="minor"/>
    </font>
    <font>
      <b/>
      <sz val="16"/>
      <color theme="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0"/>
      <name val="Calibri"/>
      <family val="2"/>
      <scheme val="minor"/>
    </font>
    <font>
      <sz val="1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i/>
      <sz val="14"/>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99">
    <xf numFmtId="0" fontId="0" fillId="0" borderId="0" xfId="0"/>
    <xf numFmtId="0" fontId="6" fillId="0" borderId="0" xfId="1" applyAlignment="1" applyProtection="1"/>
    <xf numFmtId="0" fontId="0" fillId="0" borderId="0" xfId="0" applyProtection="1"/>
    <xf numFmtId="0" fontId="0" fillId="0" borderId="0" xfId="0" applyAlignment="1" applyProtection="1">
      <alignment horizontal="center" vertical="center"/>
    </xf>
    <xf numFmtId="0" fontId="5" fillId="2" borderId="0" xfId="0" applyFont="1" applyFill="1" applyBorder="1" applyProtection="1"/>
    <xf numFmtId="0" fontId="0" fillId="2" borderId="0" xfId="0" applyFont="1" applyFill="1" applyBorder="1" applyProtection="1"/>
    <xf numFmtId="0" fontId="2" fillId="2" borderId="0" xfId="0" applyFont="1" applyFill="1" applyAlignment="1" applyProtection="1">
      <alignment vertical="center" wrapText="1"/>
    </xf>
    <xf numFmtId="0" fontId="2" fillId="0" borderId="0" xfId="0" applyFont="1" applyFill="1" applyAlignment="1" applyProtection="1">
      <alignment horizontal="center" vertical="center"/>
    </xf>
    <xf numFmtId="0" fontId="0" fillId="0" borderId="0" xfId="0" applyBorder="1" applyProtection="1"/>
    <xf numFmtId="0" fontId="0" fillId="0" borderId="0" xfId="0" applyBorder="1" applyAlignment="1" applyProtection="1">
      <alignment horizontal="center" vertical="center"/>
    </xf>
    <xf numFmtId="0" fontId="8" fillId="0" borderId="0" xfId="0" applyFont="1" applyProtection="1"/>
    <xf numFmtId="0" fontId="2" fillId="2" borderId="0" xfId="0" applyFont="1" applyFill="1" applyBorder="1" applyProtection="1"/>
    <xf numFmtId="0" fontId="8" fillId="2" borderId="0" xfId="0" applyFont="1" applyFill="1" applyBorder="1" applyProtection="1"/>
    <xf numFmtId="0" fontId="9" fillId="2" borderId="0" xfId="0" applyFont="1" applyFill="1" applyBorder="1" applyProtection="1"/>
    <xf numFmtId="0" fontId="2" fillId="2" borderId="0"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0" fillId="0" borderId="0" xfId="0" applyFill="1" applyBorder="1" applyProtection="1"/>
    <xf numFmtId="0" fontId="8" fillId="2" borderId="0" xfId="0" applyFont="1" applyFill="1" applyBorder="1" applyAlignment="1" applyProtection="1">
      <alignment horizontal="right" wrapText="1"/>
    </xf>
    <xf numFmtId="0" fontId="0" fillId="2" borderId="0" xfId="0" applyNumberFormat="1" applyFont="1" applyFill="1" applyBorder="1" applyAlignment="1" applyProtection="1">
      <alignment horizontal="center"/>
    </xf>
    <xf numFmtId="0" fontId="10" fillId="0" borderId="0" xfId="0" applyFont="1" applyFill="1" applyBorder="1" applyProtection="1"/>
    <xf numFmtId="0" fontId="0" fillId="0" borderId="0" xfId="0" applyFill="1" applyBorder="1" applyAlignment="1" applyProtection="1">
      <alignment horizontal="left"/>
    </xf>
    <xf numFmtId="0" fontId="8" fillId="2" borderId="7" xfId="0" applyFont="1" applyFill="1" applyBorder="1" applyAlignment="1" applyProtection="1">
      <alignment horizontal="right" wrapText="1"/>
    </xf>
    <xf numFmtId="0" fontId="8" fillId="2" borderId="0" xfId="0" quotePrefix="1" applyFont="1" applyFill="1" applyBorder="1" applyAlignment="1" applyProtection="1">
      <alignment horizontal="right" wrapText="1"/>
    </xf>
    <xf numFmtId="165" fontId="0" fillId="2" borderId="0" xfId="2" applyNumberFormat="1" applyFont="1" applyFill="1" applyBorder="1" applyAlignment="1" applyProtection="1">
      <alignment horizontal="center"/>
    </xf>
    <xf numFmtId="0" fontId="8" fillId="5" borderId="7" xfId="0" applyFont="1" applyFill="1" applyBorder="1" applyAlignment="1" applyProtection="1">
      <alignment horizontal="right" wrapText="1"/>
    </xf>
    <xf numFmtId="0" fontId="3" fillId="2" borderId="0" xfId="0" applyFont="1" applyFill="1" applyProtection="1"/>
    <xf numFmtId="3" fontId="0" fillId="0" borderId="0" xfId="0" applyNumberFormat="1" applyAlignment="1" applyProtection="1">
      <alignment horizontal="center" vertical="center"/>
    </xf>
    <xf numFmtId="0" fontId="0" fillId="4" borderId="7" xfId="0" applyFill="1" applyBorder="1" applyAlignment="1" applyProtection="1">
      <alignment horizontal="center" vertical="center"/>
      <protection locked="0"/>
    </xf>
    <xf numFmtId="0" fontId="11" fillId="5" borderId="7" xfId="0" applyFont="1" applyFill="1" applyBorder="1" applyAlignment="1" applyProtection="1">
      <alignment horizontal="right" wrapText="1"/>
    </xf>
    <xf numFmtId="0" fontId="11" fillId="6" borderId="7"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6" fillId="0" borderId="0" xfId="0" applyFont="1" applyAlignment="1" applyProtection="1">
      <alignment horizontal="center"/>
    </xf>
    <xf numFmtId="0" fontId="15" fillId="3" borderId="11"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8" fillId="0" borderId="0" xfId="0" applyFont="1" applyFill="1" applyAlignment="1" applyProtection="1">
      <alignment horizontal="right" vertical="center"/>
    </xf>
    <xf numFmtId="5" fontId="1" fillId="0" borderId="7" xfId="2" applyNumberFormat="1" applyFont="1" applyBorder="1" applyAlignment="1" applyProtection="1">
      <alignment horizontal="center" vertical="center"/>
    </xf>
    <xf numFmtId="3" fontId="0" fillId="2" borderId="0" xfId="0" applyNumberFormat="1" applyFont="1" applyFill="1" applyBorder="1" applyAlignment="1" applyProtection="1">
      <alignment horizontal="center"/>
    </xf>
    <xf numFmtId="166" fontId="12" fillId="0" borderId="7" xfId="0" applyNumberFormat="1" applyFont="1" applyBorder="1" applyAlignment="1" applyProtection="1">
      <alignment horizontal="center" vertical="center"/>
    </xf>
    <xf numFmtId="166" fontId="17" fillId="0" borderId="7" xfId="0" applyNumberFormat="1" applyFont="1" applyBorder="1" applyAlignment="1" applyProtection="1">
      <alignment horizontal="center" vertical="center"/>
    </xf>
    <xf numFmtId="166" fontId="0" fillId="0" borderId="7" xfId="0" applyNumberFormat="1" applyBorder="1" applyAlignment="1" applyProtection="1">
      <alignment horizontal="center" vertical="center"/>
    </xf>
    <xf numFmtId="166" fontId="0" fillId="0" borderId="7" xfId="0" applyNumberFormat="1" applyBorder="1" applyAlignment="1" applyProtection="1">
      <alignment horizontal="center"/>
    </xf>
    <xf numFmtId="166" fontId="4" fillId="0" borderId="7" xfId="0" applyNumberFormat="1" applyFont="1" applyBorder="1" applyAlignment="1" applyProtection="1">
      <alignment horizontal="center" vertical="center"/>
    </xf>
    <xf numFmtId="0" fontId="15" fillId="3" borderId="0" xfId="0" quotePrefix="1" applyFont="1" applyFill="1" applyBorder="1" applyAlignment="1" applyProtection="1">
      <alignment horizontal="center" vertical="center"/>
    </xf>
    <xf numFmtId="5" fontId="0" fillId="0" borderId="7" xfId="2" quotePrefix="1" applyNumberFormat="1" applyFont="1" applyBorder="1" applyAlignment="1" applyProtection="1">
      <alignment horizontal="center" vertical="center"/>
    </xf>
    <xf numFmtId="0" fontId="0" fillId="4" borderId="7" xfId="0" applyFill="1" applyBorder="1" applyAlignment="1" applyProtection="1">
      <alignment horizontal="center" vertical="center"/>
    </xf>
    <xf numFmtId="0" fontId="0" fillId="0" borderId="0" xfId="0" applyBorder="1" applyAlignment="1" applyProtection="1">
      <alignment horizontal="center" vertical="center" wrapText="1"/>
    </xf>
    <xf numFmtId="0" fontId="8" fillId="0" borderId="0" xfId="0" applyFont="1" applyFill="1" applyBorder="1" applyAlignment="1" applyProtection="1">
      <alignment horizontal="right" wrapText="1"/>
    </xf>
    <xf numFmtId="0" fontId="0" fillId="0" borderId="0" xfId="0" applyFill="1" applyBorder="1" applyAlignment="1" applyProtection="1">
      <alignment horizontal="center" vertical="center"/>
    </xf>
    <xf numFmtId="0" fontId="8" fillId="5" borderId="10" xfId="0" applyFont="1" applyFill="1" applyBorder="1" applyAlignment="1" applyProtection="1">
      <alignment horizontal="right" wrapText="1"/>
    </xf>
    <xf numFmtId="0" fontId="20" fillId="0" borderId="2" xfId="0" applyFont="1" applyFill="1" applyBorder="1" applyAlignment="1" applyProtection="1">
      <alignment horizontal="left" vertical="top" wrapText="1"/>
    </xf>
    <xf numFmtId="0" fontId="21" fillId="0" borderId="0" xfId="0" applyFont="1" applyProtection="1"/>
    <xf numFmtId="0" fontId="7" fillId="2" borderId="0" xfId="0" applyFont="1" applyFill="1" applyBorder="1" applyAlignment="1" applyProtection="1">
      <alignment horizontal="left" wrapText="1"/>
    </xf>
    <xf numFmtId="166" fontId="0" fillId="0" borderId="0" xfId="0" applyNumberFormat="1" applyAlignment="1" applyProtection="1">
      <alignment horizontal="center" vertical="center"/>
    </xf>
    <xf numFmtId="0" fontId="0" fillId="2" borderId="0" xfId="0" applyFill="1"/>
    <xf numFmtId="0" fontId="23" fillId="2" borderId="0" xfId="0" applyFont="1" applyFill="1"/>
    <xf numFmtId="0" fontId="23" fillId="2" borderId="0" xfId="0" applyFont="1" applyFill="1" applyBorder="1" applyAlignment="1">
      <alignment vertical="top" wrapText="1"/>
    </xf>
    <xf numFmtId="0" fontId="23" fillId="2" borderId="15" xfId="0" applyFont="1" applyFill="1" applyBorder="1" applyAlignment="1">
      <alignment vertical="top" wrapText="1"/>
    </xf>
    <xf numFmtId="0" fontId="23" fillId="2" borderId="0" xfId="0" applyFont="1" applyFill="1" applyAlignment="1">
      <alignment vertical="center"/>
    </xf>
    <xf numFmtId="0" fontId="6" fillId="2" borderId="0" xfId="1" applyFill="1" applyBorder="1" applyAlignment="1" applyProtection="1">
      <alignment vertical="top" wrapText="1"/>
    </xf>
    <xf numFmtId="0" fontId="24" fillId="2" borderId="0" xfId="0" applyFont="1" applyFill="1"/>
    <xf numFmtId="0" fontId="0" fillId="2" borderId="0" xfId="0" applyFill="1" applyProtection="1"/>
    <xf numFmtId="0" fontId="12" fillId="2" borderId="0" xfId="0" applyFont="1" applyFill="1" applyAlignment="1" applyProtection="1">
      <alignment horizontal="center"/>
    </xf>
    <xf numFmtId="0" fontId="24" fillId="2" borderId="0" xfId="0" applyFont="1" applyFill="1" applyProtection="1"/>
    <xf numFmtId="0" fontId="24" fillId="2" borderId="0" xfId="0" applyFont="1" applyFill="1" applyProtection="1">
      <protection hidden="1"/>
    </xf>
    <xf numFmtId="0" fontId="23" fillId="2" borderId="14" xfId="0" applyFont="1" applyFill="1" applyBorder="1" applyAlignment="1" applyProtection="1">
      <alignment vertical="top" wrapText="1"/>
      <protection hidden="1"/>
    </xf>
    <xf numFmtId="0" fontId="6" fillId="2" borderId="0" xfId="1" applyFill="1" applyBorder="1" applyAlignment="1" applyProtection="1">
      <alignment vertical="top" wrapText="1"/>
      <protection locked="0"/>
    </xf>
    <xf numFmtId="166" fontId="0" fillId="0" borderId="0" xfId="0" applyNumberFormat="1" applyBorder="1" applyAlignment="1" applyProtection="1">
      <alignment horizontal="center" vertical="center"/>
    </xf>
    <xf numFmtId="0" fontId="15" fillId="2" borderId="0" xfId="0" applyFont="1" applyFill="1" applyAlignment="1">
      <alignment horizontal="center" vertical="top" wrapText="1"/>
    </xf>
    <xf numFmtId="0" fontId="15" fillId="2" borderId="0" xfId="0" applyFont="1" applyFill="1" applyAlignment="1">
      <alignment horizontal="center" vertical="top"/>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12" fillId="0" borderId="7"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4" fillId="3" borderId="0" xfId="0" applyFont="1" applyFill="1" applyAlignment="1" applyProtection="1">
      <alignment horizontal="center" vertical="center" wrapText="1"/>
    </xf>
    <xf numFmtId="0" fontId="7" fillId="0" borderId="1" xfId="0"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xf>
    <xf numFmtId="0" fontId="7" fillId="0" borderId="3" xfId="0" applyFont="1" applyFill="1" applyBorder="1" applyAlignment="1" applyProtection="1">
      <alignment horizontal="center" vertical="top" wrapText="1"/>
    </xf>
    <xf numFmtId="0" fontId="7" fillId="0" borderId="4" xfId="0"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xf>
    <xf numFmtId="0" fontId="7" fillId="0" borderId="6" xfId="0" applyFont="1" applyFill="1" applyBorder="1" applyAlignment="1" applyProtection="1">
      <alignment horizontal="center" vertical="top" wrapText="1"/>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3" fontId="12" fillId="4" borderId="8" xfId="0" applyNumberFormat="1" applyFont="1" applyFill="1" applyBorder="1" applyAlignment="1" applyProtection="1">
      <alignment horizontal="center" vertical="center"/>
      <protection locked="0"/>
    </xf>
    <xf numFmtId="3" fontId="12" fillId="4" borderId="9" xfId="0" applyNumberFormat="1" applyFont="1" applyFill="1" applyBorder="1" applyAlignment="1" applyProtection="1">
      <alignment horizontal="center" vertical="center"/>
      <protection locked="0"/>
    </xf>
    <xf numFmtId="3" fontId="12" fillId="4" borderId="10" xfId="0" applyNumberFormat="1"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0" fillId="5" borderId="3"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13" xfId="0" applyFill="1" applyBorder="1" applyAlignment="1" applyProtection="1">
      <alignment horizontal="center" vertical="center"/>
    </xf>
  </cellXfs>
  <cellStyles count="3">
    <cellStyle name="Lien hypertexte" xfId="1" builtinId="8"/>
    <cellStyle name="Millier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1002452</xdr:colOff>
      <xdr:row>3</xdr:row>
      <xdr:rowOff>182032</xdr:rowOff>
    </xdr:to>
    <xdr:pic>
      <xdr:nvPicPr>
        <xdr:cNvPr id="2" name="Image 1" descr="Agrandissement de &quot;logo france relance&quo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7185" cy="801157"/>
        </a:xfrm>
        <a:prstGeom prst="rect">
          <a:avLst/>
        </a:prstGeom>
        <a:noFill/>
        <a:ln>
          <a:noFill/>
        </a:ln>
      </xdr:spPr>
    </xdr:pic>
    <xdr:clientData/>
  </xdr:twoCellAnchor>
  <xdr:twoCellAnchor editAs="oneCell">
    <xdr:from>
      <xdr:col>2</xdr:col>
      <xdr:colOff>829311</xdr:colOff>
      <xdr:row>0</xdr:row>
      <xdr:rowOff>69214</xdr:rowOff>
    </xdr:from>
    <xdr:to>
      <xdr:col>2</xdr:col>
      <xdr:colOff>1490133</xdr:colOff>
      <xdr:row>3</xdr:row>
      <xdr:rowOff>116416</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811" y="69214"/>
          <a:ext cx="660822" cy="666327"/>
        </a:xfrm>
        <a:prstGeom prst="rect">
          <a:avLst/>
        </a:prstGeom>
        <a:noFill/>
        <a:ln>
          <a:noFill/>
        </a:ln>
      </xdr:spPr>
    </xdr:pic>
    <xdr:clientData/>
  </xdr:twoCellAnchor>
  <xdr:twoCellAnchor editAs="oneCell">
    <xdr:from>
      <xdr:col>1</xdr:col>
      <xdr:colOff>3879</xdr:colOff>
      <xdr:row>4</xdr:row>
      <xdr:rowOff>21169</xdr:rowOff>
    </xdr:from>
    <xdr:to>
      <xdr:col>2</xdr:col>
      <xdr:colOff>1971674</xdr:colOff>
      <xdr:row>5</xdr:row>
      <xdr:rowOff>251883</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657" y="853725"/>
          <a:ext cx="2066573" cy="597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0</xdr:row>
      <xdr:rowOff>0</xdr:rowOff>
    </xdr:from>
    <xdr:to>
      <xdr:col>1</xdr:col>
      <xdr:colOff>1280583</xdr:colOff>
      <xdr:row>3</xdr:row>
      <xdr:rowOff>179915</xdr:rowOff>
    </xdr:to>
    <xdr:pic>
      <xdr:nvPicPr>
        <xdr:cNvPr id="4" name="Image 3" descr="Agrandissement de &quot;logo france relance&quot;">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16" y="0"/>
          <a:ext cx="1090084" cy="772582"/>
        </a:xfrm>
        <a:prstGeom prst="rect">
          <a:avLst/>
        </a:prstGeom>
        <a:noFill/>
        <a:ln>
          <a:noFill/>
        </a:ln>
      </xdr:spPr>
    </xdr:pic>
    <xdr:clientData/>
  </xdr:twoCellAnchor>
  <xdr:twoCellAnchor editAs="oneCell">
    <xdr:from>
      <xdr:col>1</xdr:col>
      <xdr:colOff>1307887</xdr:colOff>
      <xdr:row>0</xdr:row>
      <xdr:rowOff>67098</xdr:rowOff>
    </xdr:from>
    <xdr:to>
      <xdr:col>1</xdr:col>
      <xdr:colOff>1968500</xdr:colOff>
      <xdr:row>3</xdr:row>
      <xdr:rowOff>74082</xdr:rowOff>
    </xdr:to>
    <xdr:pic>
      <xdr:nvPicPr>
        <xdr:cNvPr id="5" name="Imag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1804" y="67098"/>
          <a:ext cx="660613" cy="599651"/>
        </a:xfrm>
        <a:prstGeom prst="rect">
          <a:avLst/>
        </a:prstGeom>
        <a:noFill/>
        <a:ln>
          <a:noFill/>
        </a:ln>
      </xdr:spPr>
    </xdr:pic>
    <xdr:clientData/>
  </xdr:twoCellAnchor>
  <xdr:twoCellAnchor editAs="oneCell">
    <xdr:from>
      <xdr:col>1</xdr:col>
      <xdr:colOff>149434</xdr:colOff>
      <xdr:row>3</xdr:row>
      <xdr:rowOff>195794</xdr:rowOff>
    </xdr:from>
    <xdr:to>
      <xdr:col>1</xdr:col>
      <xdr:colOff>2063748</xdr:colOff>
      <xdr:row>4</xdr:row>
      <xdr:rowOff>74086</xdr:rowOff>
    </xdr:to>
    <xdr:pic>
      <xdr:nvPicPr>
        <xdr:cNvPr id="6" name="Imag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3351" y="788461"/>
          <a:ext cx="1914314" cy="5344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ante.gouv.fr/segur/hopital" TargetMode="External"/><Relationship Id="rId1" Type="http://schemas.openxmlformats.org/officeDocument/2006/relationships/hyperlink" Target="https://solidarites-sante.gouv.fr/systeme-de-sante-et-medico-social/segur-de-la-sante/sun-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D92"/>
  <sheetViews>
    <sheetView zoomScale="90" zoomScaleNormal="90" workbookViewId="0">
      <selection activeCell="C8" sqref="C8"/>
    </sheetView>
  </sheetViews>
  <sheetFormatPr baseColWidth="10" defaultColWidth="10.85546875" defaultRowHeight="15" x14ac:dyDescent="0.25"/>
  <cols>
    <col min="1" max="1" width="1.42578125" customWidth="1"/>
    <col min="2" max="2" width="1.42578125" style="54" customWidth="1"/>
    <col min="3" max="3" width="128.140625" customWidth="1"/>
    <col min="4" max="4" width="13.5703125" customWidth="1"/>
    <col min="5" max="5" width="28.85546875" customWidth="1"/>
    <col min="6" max="6" width="29" customWidth="1"/>
    <col min="15" max="15" width="30.140625" customWidth="1"/>
  </cols>
  <sheetData>
    <row r="1" spans="2:28" s="54" customFormat="1" x14ac:dyDescent="0.25">
      <c r="C1" s="61"/>
    </row>
    <row r="2" spans="2:28" s="54" customFormat="1" x14ac:dyDescent="0.25">
      <c r="C2" s="61"/>
    </row>
    <row r="3" spans="2:28" s="54" customFormat="1" ht="18.75" x14ac:dyDescent="0.3">
      <c r="C3" s="62" t="s">
        <v>49</v>
      </c>
      <c r="F3" s="68"/>
      <c r="G3" s="69"/>
      <c r="H3" s="69"/>
      <c r="I3" s="69"/>
      <c r="J3" s="69"/>
      <c r="K3" s="69"/>
      <c r="L3" s="69"/>
      <c r="M3" s="69"/>
      <c r="N3" s="69"/>
      <c r="O3" s="69"/>
    </row>
    <row r="4" spans="2:28" s="54" customFormat="1" ht="18.75" x14ac:dyDescent="0.3">
      <c r="C4" s="61"/>
      <c r="E4" s="63" t="s">
        <v>47</v>
      </c>
      <c r="F4" s="69"/>
      <c r="G4" s="69"/>
      <c r="H4" s="69"/>
      <c r="I4" s="69"/>
      <c r="J4" s="69"/>
      <c r="K4" s="69"/>
      <c r="L4" s="69"/>
      <c r="M4" s="69"/>
      <c r="N4" s="69"/>
      <c r="O4" s="69"/>
    </row>
    <row r="5" spans="2:28" s="54" customFormat="1" ht="30" x14ac:dyDescent="0.25">
      <c r="C5" s="61"/>
      <c r="E5" s="66" t="s">
        <v>51</v>
      </c>
      <c r="F5" s="69"/>
      <c r="G5" s="69"/>
      <c r="H5" s="69"/>
      <c r="I5" s="69"/>
      <c r="J5" s="69"/>
      <c r="K5" s="69"/>
      <c r="L5" s="69"/>
      <c r="M5" s="69"/>
      <c r="N5" s="69"/>
      <c r="O5" s="69"/>
    </row>
    <row r="6" spans="2:28" s="54" customFormat="1" ht="30" x14ac:dyDescent="0.25">
      <c r="C6" s="61"/>
      <c r="E6" s="66" t="s">
        <v>48</v>
      </c>
      <c r="F6" s="69"/>
      <c r="G6" s="69"/>
      <c r="H6" s="69"/>
      <c r="I6" s="69"/>
      <c r="J6" s="69"/>
      <c r="K6" s="69"/>
      <c r="L6" s="69"/>
      <c r="M6" s="69"/>
      <c r="N6" s="69"/>
      <c r="O6" s="69"/>
    </row>
    <row r="7" spans="2:28" s="54" customFormat="1" ht="27.75" customHeight="1" thickBot="1" x14ac:dyDescent="0.35">
      <c r="C7" s="64" t="s">
        <v>46</v>
      </c>
      <c r="D7" s="60"/>
      <c r="E7" s="59"/>
      <c r="F7" s="59"/>
    </row>
    <row r="8" spans="2:28" s="54" customFormat="1" ht="321.75" customHeight="1" thickBot="1" x14ac:dyDescent="0.3">
      <c r="B8" s="58"/>
      <c r="C8" s="65" t="s">
        <v>50</v>
      </c>
      <c r="D8" s="59"/>
      <c r="E8" s="56"/>
      <c r="F8" s="56"/>
      <c r="G8" s="56"/>
      <c r="H8" s="56"/>
      <c r="I8" s="56"/>
      <c r="J8" s="56"/>
      <c r="K8" s="56"/>
      <c r="L8" s="56"/>
      <c r="M8" s="56"/>
      <c r="N8" s="56"/>
      <c r="O8" s="56"/>
      <c r="P8" s="56"/>
      <c r="Q8" s="57"/>
      <c r="R8" s="55"/>
      <c r="S8" s="55"/>
      <c r="T8" s="55"/>
      <c r="U8" s="55"/>
      <c r="V8" s="55"/>
      <c r="W8" s="55"/>
      <c r="X8" s="55"/>
      <c r="Y8" s="55"/>
      <c r="Z8" s="55"/>
      <c r="AA8" s="55"/>
      <c r="AB8" s="55"/>
    </row>
    <row r="9" spans="2:28" s="54" customFormat="1" ht="18.75" x14ac:dyDescent="0.3">
      <c r="B9" s="58"/>
      <c r="C9" s="60"/>
      <c r="D9" s="59"/>
      <c r="E9" s="56"/>
      <c r="F9" s="56"/>
      <c r="G9" s="56"/>
      <c r="H9" s="56"/>
      <c r="I9" s="56"/>
      <c r="J9" s="56"/>
      <c r="K9" s="56"/>
      <c r="L9" s="56"/>
      <c r="M9" s="56"/>
      <c r="N9" s="56"/>
      <c r="O9" s="56"/>
      <c r="P9" s="56"/>
      <c r="Q9" s="57"/>
      <c r="R9" s="55"/>
      <c r="S9" s="55"/>
      <c r="T9" s="55"/>
      <c r="U9" s="55"/>
      <c r="V9" s="55"/>
      <c r="W9" s="55"/>
      <c r="X9" s="55"/>
      <c r="Y9" s="55"/>
      <c r="Z9" s="55"/>
      <c r="AA9" s="55"/>
      <c r="AB9" s="55"/>
    </row>
    <row r="10" spans="2:28" s="54" customFormat="1" x14ac:dyDescent="0.25">
      <c r="B10" s="58"/>
      <c r="C10" s="59"/>
      <c r="D10" s="59"/>
      <c r="E10" s="56"/>
      <c r="F10" s="56"/>
      <c r="G10" s="56"/>
      <c r="H10" s="56"/>
      <c r="I10" s="56"/>
      <c r="J10" s="56"/>
      <c r="K10" s="56"/>
      <c r="L10" s="56"/>
      <c r="M10" s="56"/>
      <c r="N10" s="56"/>
      <c r="O10" s="59"/>
      <c r="P10" s="56"/>
      <c r="Q10" s="57"/>
      <c r="R10" s="55"/>
      <c r="S10" s="55"/>
      <c r="T10" s="55"/>
      <c r="U10" s="55"/>
      <c r="V10" s="55"/>
      <c r="W10" s="55"/>
      <c r="X10" s="55"/>
      <c r="Y10" s="55"/>
      <c r="Z10" s="55"/>
      <c r="AA10" s="55"/>
      <c r="AB10" s="55"/>
    </row>
    <row r="11" spans="2:28" s="54" customFormat="1" x14ac:dyDescent="0.25">
      <c r="B11" s="58"/>
      <c r="C11" s="59"/>
      <c r="D11" s="59"/>
      <c r="E11" s="56"/>
      <c r="F11" s="56"/>
      <c r="G11" s="56"/>
      <c r="H11" s="56"/>
      <c r="I11" s="56"/>
      <c r="J11" s="56"/>
      <c r="K11" s="56"/>
      <c r="L11" s="56"/>
      <c r="M11" s="56"/>
      <c r="N11" s="56"/>
      <c r="O11" s="56"/>
      <c r="P11" s="56"/>
      <c r="Q11" s="57"/>
      <c r="R11" s="55"/>
      <c r="S11" s="55"/>
      <c r="T11" s="55"/>
      <c r="U11" s="55"/>
      <c r="V11" s="55"/>
      <c r="W11" s="55"/>
      <c r="X11" s="55"/>
      <c r="Y11" s="55"/>
      <c r="Z11" s="55"/>
      <c r="AA11" s="55"/>
      <c r="AB11" s="55"/>
    </row>
    <row r="12" spans="2:28" s="54" customFormat="1" x14ac:dyDescent="0.25">
      <c r="B12" s="58"/>
      <c r="C12" s="56"/>
      <c r="D12" s="56"/>
      <c r="E12" s="56"/>
      <c r="F12" s="56"/>
      <c r="G12" s="56"/>
      <c r="H12" s="56"/>
      <c r="I12" s="56"/>
      <c r="J12" s="56"/>
      <c r="K12" s="56"/>
      <c r="L12" s="56"/>
      <c r="M12" s="56"/>
      <c r="N12" s="56"/>
      <c r="O12" s="56"/>
      <c r="P12" s="56"/>
      <c r="Q12" s="57"/>
      <c r="R12" s="55"/>
      <c r="S12" s="55"/>
      <c r="T12" s="55"/>
      <c r="U12" s="55"/>
      <c r="V12" s="55"/>
      <c r="W12" s="55"/>
      <c r="X12" s="55"/>
      <c r="Y12" s="55"/>
      <c r="Z12" s="55"/>
      <c r="AA12" s="55"/>
      <c r="AB12" s="55"/>
    </row>
    <row r="13" spans="2:28" s="54" customFormat="1" x14ac:dyDescent="0.25">
      <c r="B13" s="58"/>
      <c r="C13" s="56"/>
      <c r="D13" s="56"/>
      <c r="E13" s="56"/>
      <c r="F13" s="56"/>
      <c r="G13" s="56"/>
      <c r="H13" s="56"/>
      <c r="I13" s="56"/>
      <c r="J13" s="56"/>
      <c r="K13" s="56"/>
      <c r="L13" s="56"/>
      <c r="M13" s="56"/>
      <c r="N13" s="56"/>
      <c r="O13" s="56"/>
      <c r="P13" s="56"/>
      <c r="Q13" s="57"/>
      <c r="R13" s="55"/>
      <c r="S13" s="55"/>
      <c r="T13" s="55"/>
      <c r="U13" s="55"/>
      <c r="V13" s="55"/>
      <c r="W13" s="55"/>
      <c r="X13" s="55"/>
      <c r="Y13" s="55"/>
      <c r="Z13" s="55"/>
      <c r="AA13" s="55"/>
      <c r="AB13" s="55"/>
    </row>
    <row r="14" spans="2:28" s="54" customFormat="1" x14ac:dyDescent="0.25">
      <c r="B14" s="58"/>
      <c r="C14" s="56"/>
      <c r="D14" s="56"/>
      <c r="E14" s="56"/>
      <c r="F14" s="56"/>
      <c r="G14" s="56"/>
      <c r="H14" s="56"/>
      <c r="I14" s="56"/>
      <c r="J14" s="56"/>
      <c r="K14" s="56"/>
      <c r="L14" s="56"/>
      <c r="M14" s="56"/>
      <c r="N14" s="56"/>
      <c r="O14" s="56"/>
      <c r="P14" s="56"/>
      <c r="Q14" s="57"/>
      <c r="R14" s="55"/>
      <c r="S14" s="55"/>
      <c r="T14" s="55"/>
      <c r="U14" s="55"/>
      <c r="V14" s="55"/>
      <c r="W14" s="55"/>
      <c r="X14" s="55"/>
      <c r="Y14" s="55"/>
      <c r="Z14" s="55"/>
      <c r="AA14" s="55"/>
      <c r="AB14" s="55"/>
    </row>
    <row r="15" spans="2:28" s="54" customFormat="1" x14ac:dyDescent="0.25">
      <c r="B15" s="58"/>
      <c r="C15" s="56"/>
      <c r="D15" s="56"/>
      <c r="E15" s="56"/>
      <c r="F15" s="56"/>
      <c r="G15" s="56"/>
      <c r="H15" s="56"/>
      <c r="I15" s="56"/>
      <c r="J15" s="56"/>
      <c r="K15" s="56"/>
      <c r="L15" s="56"/>
      <c r="M15" s="56"/>
      <c r="N15" s="56"/>
      <c r="O15" s="56"/>
      <c r="P15" s="56"/>
      <c r="Q15" s="57"/>
      <c r="R15" s="55"/>
      <c r="S15" s="55"/>
      <c r="T15" s="55"/>
      <c r="U15" s="55"/>
      <c r="V15" s="55"/>
      <c r="W15" s="55"/>
      <c r="X15" s="55"/>
      <c r="Y15" s="55"/>
      <c r="Z15" s="55"/>
      <c r="AA15" s="55"/>
      <c r="AB15" s="55"/>
    </row>
    <row r="16" spans="2:28" s="54" customFormat="1" x14ac:dyDescent="0.25">
      <c r="B16" s="58"/>
      <c r="C16" s="56"/>
      <c r="D16" s="56"/>
      <c r="E16" s="56"/>
      <c r="F16" s="56"/>
      <c r="G16" s="56"/>
      <c r="H16" s="56"/>
      <c r="I16" s="56"/>
      <c r="J16" s="56"/>
      <c r="K16" s="56"/>
      <c r="L16" s="56"/>
      <c r="M16" s="56"/>
      <c r="N16" s="56"/>
      <c r="O16" s="56"/>
      <c r="P16" s="56"/>
      <c r="Q16" s="57"/>
      <c r="R16" s="55"/>
      <c r="S16" s="55"/>
      <c r="T16" s="55"/>
      <c r="U16" s="55"/>
      <c r="V16" s="55"/>
      <c r="W16" s="55"/>
      <c r="X16" s="55"/>
      <c r="Y16" s="55"/>
      <c r="Z16" s="55"/>
      <c r="AA16" s="55"/>
      <c r="AB16" s="55"/>
    </row>
    <row r="17" spans="2:30" s="54" customFormat="1" x14ac:dyDescent="0.25">
      <c r="B17" s="58"/>
      <c r="C17" s="56"/>
      <c r="D17" s="56"/>
      <c r="E17" s="56"/>
      <c r="F17" s="56"/>
      <c r="G17" s="56"/>
      <c r="H17" s="56"/>
      <c r="I17" s="56"/>
      <c r="J17" s="56"/>
      <c r="K17" s="56"/>
      <c r="L17" s="56"/>
      <c r="M17" s="56"/>
      <c r="N17" s="56"/>
      <c r="O17" s="56"/>
      <c r="P17" s="56"/>
      <c r="Q17" s="57"/>
      <c r="R17" s="55"/>
      <c r="S17" s="55"/>
      <c r="T17" s="55"/>
      <c r="U17" s="55"/>
      <c r="V17" s="55"/>
      <c r="W17" s="55"/>
      <c r="X17" s="55"/>
      <c r="Y17" s="55"/>
      <c r="Z17" s="55"/>
      <c r="AA17" s="55"/>
      <c r="AB17" s="55"/>
    </row>
    <row r="18" spans="2:30" s="54" customFormat="1" x14ac:dyDescent="0.25">
      <c r="B18" s="58"/>
      <c r="C18" s="56"/>
      <c r="D18" s="56"/>
      <c r="E18" s="56"/>
      <c r="F18" s="56"/>
      <c r="G18" s="56"/>
      <c r="H18" s="56"/>
      <c r="I18" s="56"/>
      <c r="J18" s="56"/>
      <c r="K18" s="56"/>
      <c r="L18" s="56"/>
      <c r="M18" s="56"/>
      <c r="N18" s="56"/>
      <c r="O18" s="56"/>
      <c r="P18" s="56"/>
      <c r="Q18" s="57"/>
      <c r="R18" s="55"/>
      <c r="S18" s="55"/>
      <c r="T18" s="55"/>
      <c r="U18" s="55"/>
      <c r="V18" s="55"/>
      <c r="W18" s="55"/>
      <c r="X18" s="55"/>
      <c r="Y18" s="55"/>
      <c r="Z18" s="55"/>
      <c r="AA18" s="55"/>
      <c r="AB18" s="55"/>
    </row>
    <row r="19" spans="2:30" s="54" customFormat="1" x14ac:dyDescent="0.25">
      <c r="B19" s="58"/>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0" spans="2:30" s="54" customFormat="1" x14ac:dyDescent="0.25">
      <c r="B20" s="58"/>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2:30" s="54" customFormat="1" x14ac:dyDescent="0.25">
      <c r="B21" s="58"/>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2:30" s="54" customFormat="1" x14ac:dyDescent="0.25">
      <c r="B22" s="58"/>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row>
    <row r="23" spans="2:30" s="54" customFormat="1" x14ac:dyDescent="0.2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row>
    <row r="24" spans="2:30" s="54" customFormat="1" x14ac:dyDescent="0.25"/>
    <row r="25" spans="2:30" s="54" customFormat="1" x14ac:dyDescent="0.25"/>
    <row r="26" spans="2:30" s="54" customFormat="1" x14ac:dyDescent="0.25"/>
    <row r="27" spans="2:30" s="54" customFormat="1" x14ac:dyDescent="0.25"/>
    <row r="28" spans="2:30" s="54" customFormat="1" x14ac:dyDescent="0.25"/>
    <row r="29" spans="2:30" s="54" customFormat="1" x14ac:dyDescent="0.25"/>
    <row r="30" spans="2:30" s="54" customFormat="1" x14ac:dyDescent="0.25"/>
    <row r="31" spans="2:30" s="54" customFormat="1" x14ac:dyDescent="0.25"/>
    <row r="32" spans="2:30" s="54" customFormat="1" x14ac:dyDescent="0.25"/>
    <row r="33" s="54" customFormat="1" x14ac:dyDescent="0.25"/>
    <row r="34" s="54" customFormat="1" x14ac:dyDescent="0.25"/>
    <row r="35" s="54" customFormat="1" x14ac:dyDescent="0.25"/>
    <row r="36" s="54" customFormat="1" x14ac:dyDescent="0.25"/>
    <row r="37" s="54" customFormat="1" x14ac:dyDescent="0.25"/>
    <row r="38" s="54" customFormat="1" x14ac:dyDescent="0.25"/>
    <row r="39" s="54" customFormat="1" x14ac:dyDescent="0.25"/>
    <row r="40" s="54" customFormat="1" x14ac:dyDescent="0.25"/>
    <row r="41" s="54" customFormat="1" x14ac:dyDescent="0.25"/>
    <row r="42" s="54" customFormat="1" x14ac:dyDescent="0.25"/>
    <row r="43" s="54" customFormat="1" x14ac:dyDescent="0.25"/>
    <row r="44" s="54" customFormat="1" x14ac:dyDescent="0.25"/>
    <row r="45" s="54" customFormat="1" x14ac:dyDescent="0.25"/>
    <row r="46" s="54" customFormat="1" x14ac:dyDescent="0.25"/>
    <row r="47" s="54" customFormat="1" x14ac:dyDescent="0.25"/>
    <row r="48" s="54" customFormat="1" x14ac:dyDescent="0.25"/>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row r="57" s="54" customFormat="1" x14ac:dyDescent="0.25"/>
    <row r="58" s="54" customFormat="1" x14ac:dyDescent="0.25"/>
    <row r="59" s="54" customFormat="1" x14ac:dyDescent="0.25"/>
    <row r="60" s="54" customFormat="1" x14ac:dyDescent="0.25"/>
    <row r="61" s="54" customFormat="1" x14ac:dyDescent="0.25"/>
    <row r="62" s="54" customFormat="1" x14ac:dyDescent="0.25"/>
    <row r="63" s="54" customFormat="1" x14ac:dyDescent="0.25"/>
    <row r="64" s="54" customFormat="1" x14ac:dyDescent="0.25"/>
    <row r="65" s="54" customFormat="1" x14ac:dyDescent="0.25"/>
    <row r="66" s="54" customFormat="1" x14ac:dyDescent="0.25"/>
    <row r="67" s="54" customFormat="1" x14ac:dyDescent="0.25"/>
    <row r="68" s="54" customFormat="1" x14ac:dyDescent="0.25"/>
    <row r="69" s="54" customFormat="1" x14ac:dyDescent="0.25"/>
    <row r="70" s="54" customFormat="1" x14ac:dyDescent="0.25"/>
    <row r="71" s="54" customFormat="1" x14ac:dyDescent="0.25"/>
    <row r="72" s="54" customFormat="1" x14ac:dyDescent="0.25"/>
    <row r="73" s="54" customFormat="1" x14ac:dyDescent="0.25"/>
    <row r="74" s="54" customFormat="1" x14ac:dyDescent="0.25"/>
    <row r="75" s="54" customFormat="1" x14ac:dyDescent="0.25"/>
    <row r="76" s="54" customFormat="1" x14ac:dyDescent="0.25"/>
    <row r="77" s="54" customFormat="1" x14ac:dyDescent="0.25"/>
    <row r="78" s="54" customFormat="1" x14ac:dyDescent="0.25"/>
    <row r="79" s="54" customFormat="1" x14ac:dyDescent="0.25"/>
    <row r="80" s="54" customFormat="1" x14ac:dyDescent="0.25"/>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row r="88" s="54" customFormat="1" x14ac:dyDescent="0.25"/>
    <row r="89" s="54" customFormat="1" x14ac:dyDescent="0.25"/>
    <row r="90" s="54" customFormat="1" x14ac:dyDescent="0.25"/>
    <row r="91" s="54" customFormat="1" x14ac:dyDescent="0.25"/>
    <row r="92" s="54" customFormat="1" x14ac:dyDescent="0.25"/>
  </sheetData>
  <sheetProtection algorithmName="SHA-512" hashValue="ZrJCN6zJR2Zt6Fm8YoWgJ+MwwDj/0kK31d5jZFiH04le0R1tQjRUKUZ3AaI1143WM0cLEt74GFZre92Pmy9lcg==" saltValue="gGgLwWgLq5cDVaiunYnF8g==" spinCount="100000" sheet="1"/>
  <mergeCells count="1">
    <mergeCell ref="F3:O6"/>
  </mergeCells>
  <hyperlinks>
    <hyperlink ref="E6" r:id="rId1"/>
    <hyperlink ref="E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howOutlineSymbols="0"/>
    <pageSetUpPr fitToPage="1"/>
  </sheetPr>
  <dimension ref="A1:V48"/>
  <sheetViews>
    <sheetView showGridLines="0" showRowColHeaders="0" showZeros="0" tabSelected="1" showOutlineSymbols="0" zoomScale="90" zoomScaleNormal="90" workbookViewId="0">
      <selection activeCell="C9" sqref="C9:G9"/>
    </sheetView>
  </sheetViews>
  <sheetFormatPr baseColWidth="10" defaultColWidth="11.42578125" defaultRowHeight="15" x14ac:dyDescent="0.25"/>
  <cols>
    <col min="1" max="1" width="6.42578125" style="2" customWidth="1"/>
    <col min="2" max="2" width="34.140625" style="2" customWidth="1"/>
    <col min="3" max="3" width="44.5703125" style="2" customWidth="1"/>
    <col min="4" max="7" width="22" style="3" customWidth="1"/>
    <col min="8" max="8" width="6" style="2" hidden="1" customWidth="1"/>
    <col min="9" max="9" width="28" style="4" hidden="1" customWidth="1"/>
    <col min="10" max="10" width="11.5703125" style="5" hidden="1" customWidth="1"/>
    <col min="11" max="11" width="11.85546875" style="5" hidden="1" customWidth="1"/>
    <col min="12" max="12" width="12.85546875" style="5" hidden="1" customWidth="1"/>
    <col min="13" max="13" width="14.28515625" style="5" hidden="1" customWidth="1"/>
    <col min="14" max="14" width="11.42578125" style="5" hidden="1" customWidth="1"/>
    <col min="15" max="15" width="11.42578125" style="4" hidden="1" customWidth="1"/>
    <col min="16" max="22" width="11.42578125" style="4"/>
    <col min="23" max="16384" width="11.42578125" style="2"/>
  </cols>
  <sheetData>
    <row r="1" spans="1:22" x14ac:dyDescent="0.25">
      <c r="A1" s="1"/>
    </row>
    <row r="2" spans="1:22" ht="15.75" customHeight="1" x14ac:dyDescent="0.25">
      <c r="C2" s="76" t="s">
        <v>41</v>
      </c>
      <c r="D2" s="76"/>
      <c r="E2" s="76"/>
      <c r="F2" s="76"/>
      <c r="G2" s="76"/>
    </row>
    <row r="3" spans="1:22" ht="15.75" customHeight="1" x14ac:dyDescent="0.25">
      <c r="B3" s="6"/>
      <c r="C3" s="76"/>
      <c r="D3" s="76"/>
      <c r="E3" s="76"/>
      <c r="F3" s="76"/>
      <c r="G3" s="76"/>
      <c r="Q3" s="12"/>
    </row>
    <row r="4" spans="1:22" ht="51.75" customHeight="1" x14ac:dyDescent="0.25">
      <c r="B4" s="6"/>
      <c r="C4" s="76"/>
      <c r="D4" s="76"/>
      <c r="E4" s="76"/>
      <c r="F4" s="76"/>
      <c r="G4" s="76"/>
    </row>
    <row r="5" spans="1:22" ht="12" customHeight="1" x14ac:dyDescent="0.25">
      <c r="B5" s="7"/>
      <c r="C5" s="7"/>
      <c r="D5" s="7"/>
      <c r="E5" s="7"/>
      <c r="F5" s="7"/>
      <c r="G5" s="35" t="s">
        <v>61</v>
      </c>
    </row>
    <row r="6" spans="1:22" ht="15" customHeight="1" x14ac:dyDescent="0.25">
      <c r="B6" s="77" t="s">
        <v>57</v>
      </c>
      <c r="C6" s="78"/>
      <c r="D6" s="78"/>
      <c r="E6" s="78"/>
      <c r="F6" s="78"/>
      <c r="G6" s="79"/>
    </row>
    <row r="7" spans="1:22" ht="93.75" customHeight="1" x14ac:dyDescent="0.25">
      <c r="B7" s="80"/>
      <c r="C7" s="81"/>
      <c r="D7" s="81"/>
      <c r="E7" s="81"/>
      <c r="F7" s="81"/>
      <c r="G7" s="82"/>
      <c r="R7" s="4" t="s">
        <v>56</v>
      </c>
    </row>
    <row r="8" spans="1:22" ht="7.5" customHeight="1" x14ac:dyDescent="0.25">
      <c r="B8" s="7"/>
      <c r="C8" s="8"/>
      <c r="D8" s="9"/>
      <c r="E8" s="9"/>
      <c r="F8" s="9"/>
      <c r="G8" s="9"/>
      <c r="H8" s="10"/>
      <c r="I8" s="11" t="s">
        <v>0</v>
      </c>
      <c r="O8" s="12"/>
      <c r="P8" s="12"/>
      <c r="Q8" s="12"/>
      <c r="R8" s="12"/>
      <c r="S8" s="12"/>
      <c r="T8" s="12"/>
      <c r="U8" s="12"/>
      <c r="V8" s="12"/>
    </row>
    <row r="9" spans="1:22" ht="15.75" x14ac:dyDescent="0.25">
      <c r="B9" s="30" t="s">
        <v>1</v>
      </c>
      <c r="C9" s="83" t="s">
        <v>54</v>
      </c>
      <c r="D9" s="84"/>
      <c r="E9" s="84"/>
      <c r="F9" s="84"/>
      <c r="G9" s="85"/>
      <c r="H9" s="10"/>
      <c r="I9" s="13" t="s">
        <v>2</v>
      </c>
      <c r="O9" s="12"/>
      <c r="P9" s="12"/>
      <c r="Q9" s="12"/>
      <c r="R9" s="12"/>
      <c r="S9" s="12"/>
      <c r="T9" s="12"/>
      <c r="U9" s="12"/>
      <c r="V9" s="12"/>
    </row>
    <row r="10" spans="1:22" ht="4.5" customHeight="1" x14ac:dyDescent="0.25">
      <c r="B10" s="31"/>
      <c r="H10" s="10"/>
      <c r="O10" s="12"/>
      <c r="P10" s="12"/>
      <c r="Q10" s="12"/>
      <c r="R10" s="12"/>
      <c r="S10" s="12"/>
      <c r="T10" s="12"/>
      <c r="U10" s="12"/>
      <c r="V10" s="12"/>
    </row>
    <row r="11" spans="1:22" ht="31.5" x14ac:dyDescent="0.25">
      <c r="B11" s="30" t="s">
        <v>3</v>
      </c>
      <c r="C11" s="86">
        <v>1</v>
      </c>
      <c r="D11" s="87"/>
      <c r="E11" s="87"/>
      <c r="F11" s="87"/>
      <c r="G11" s="88"/>
      <c r="H11" s="10"/>
      <c r="I11" s="14" t="s">
        <v>4</v>
      </c>
      <c r="J11" s="15" t="s">
        <v>5</v>
      </c>
      <c r="K11" s="15" t="s">
        <v>6</v>
      </c>
      <c r="L11" s="15" t="s">
        <v>7</v>
      </c>
      <c r="M11" s="15" t="s">
        <v>8</v>
      </c>
      <c r="N11" s="15" t="s">
        <v>9</v>
      </c>
      <c r="O11" s="12"/>
      <c r="P11" s="12"/>
      <c r="Q11" s="12"/>
      <c r="R11" s="12"/>
      <c r="S11" s="12"/>
      <c r="T11" s="12"/>
      <c r="U11" s="12"/>
      <c r="V11" s="12"/>
    </row>
    <row r="12" spans="1:22" ht="25.5" customHeight="1" x14ac:dyDescent="0.25">
      <c r="A12" s="16"/>
      <c r="H12" s="10"/>
      <c r="I12" s="17" t="s">
        <v>10</v>
      </c>
      <c r="J12" s="37">
        <v>18000</v>
      </c>
      <c r="K12" s="37">
        <v>24000</v>
      </c>
      <c r="L12" s="37">
        <v>48000</v>
      </c>
      <c r="M12" s="37">
        <v>150000</v>
      </c>
      <c r="N12" s="37">
        <v>320000</v>
      </c>
      <c r="O12" s="12"/>
      <c r="P12" s="12"/>
      <c r="Q12" s="12"/>
      <c r="R12" s="12"/>
      <c r="S12" s="12"/>
      <c r="T12" s="12"/>
      <c r="U12" s="12"/>
      <c r="V12" s="12"/>
    </row>
    <row r="13" spans="1:22" ht="15.75" x14ac:dyDescent="0.25">
      <c r="A13" s="19"/>
      <c r="B13" s="32" t="s">
        <v>34</v>
      </c>
      <c r="C13" s="33" t="s">
        <v>11</v>
      </c>
      <c r="D13" s="34" t="s">
        <v>12</v>
      </c>
      <c r="E13" s="34" t="s">
        <v>13</v>
      </c>
      <c r="F13" s="34" t="s">
        <v>24</v>
      </c>
      <c r="G13" s="34" t="s">
        <v>25</v>
      </c>
      <c r="H13" s="10"/>
      <c r="I13" s="17" t="s">
        <v>14</v>
      </c>
      <c r="J13" s="37"/>
      <c r="K13" s="37"/>
      <c r="L13" s="37"/>
      <c r="M13" s="37"/>
      <c r="N13" s="37"/>
      <c r="O13" s="12"/>
      <c r="P13" s="12"/>
      <c r="Q13" s="12"/>
      <c r="R13" s="12"/>
      <c r="S13" s="12"/>
      <c r="T13" s="12"/>
      <c r="U13" s="12"/>
      <c r="V13" s="12"/>
    </row>
    <row r="14" spans="1:22" x14ac:dyDescent="0.25">
      <c r="A14" s="20"/>
      <c r="B14" s="21" t="s">
        <v>15</v>
      </c>
      <c r="C14" s="36">
        <f>ROUND(IF($C$11=0,0,IF($C$11&lt;($J$20-0.1),J12+$C$11*((K12-J12)/$J$20),0)+IF(AND($J$20&lt;$C$11+0.1,$C$11&lt;$K$20)=TRUE,K12+(($C$11-$J$20)*((L12-K12)/($K$20-$J$20))))+IF(AND($K$20&lt;$C$11+0.1,$C$11&lt;$L$20)=TRUE,L12+($C$11-$K$20)*((M12-L12)/($L$20-$K$20)))+MIN(IF(AND($C$11+0.1&gt;$L$20)=TRUE,M12+($C$11-$L$20)*((N12-M12)/($M$20-$L$20))),N12)),0)</f>
        <v>18001</v>
      </c>
      <c r="D14" s="36">
        <f>C14</f>
        <v>18001</v>
      </c>
      <c r="E14" s="36">
        <f>ROUND(C14*0.9,0)</f>
        <v>16201</v>
      </c>
      <c r="F14" s="36">
        <f>ROUND(C14*0.85,0)</f>
        <v>15301</v>
      </c>
      <c r="G14" s="36">
        <f>ROUND(C14*0.8,0)</f>
        <v>14401</v>
      </c>
      <c r="H14" s="10"/>
      <c r="I14" s="17" t="s">
        <v>16</v>
      </c>
      <c r="J14" s="37">
        <v>6500</v>
      </c>
      <c r="K14" s="37">
        <v>13000</v>
      </c>
      <c r="L14" s="37">
        <v>26000</v>
      </c>
      <c r="M14" s="37">
        <v>52000</v>
      </c>
      <c r="N14" s="37">
        <v>80000</v>
      </c>
      <c r="O14" s="12"/>
      <c r="P14" s="12"/>
      <c r="Q14" s="12"/>
      <c r="R14" s="12"/>
      <c r="S14" s="12"/>
      <c r="T14" s="12"/>
      <c r="U14" s="12"/>
      <c r="V14" s="12"/>
    </row>
    <row r="15" spans="1:22" ht="30" x14ac:dyDescent="0.25">
      <c r="A15" s="20"/>
      <c r="B15" s="21" t="s">
        <v>17</v>
      </c>
      <c r="C15" s="36">
        <f>ROUND(C14*1.1,0)</f>
        <v>19801</v>
      </c>
      <c r="D15" s="36">
        <f>C15</f>
        <v>19801</v>
      </c>
      <c r="E15" s="36">
        <f t="shared" ref="E15:E16" si="0">ROUND(C15*0.9,0)</f>
        <v>17821</v>
      </c>
      <c r="F15" s="36">
        <f>ROUND(C15*0.85,0)</f>
        <v>16831</v>
      </c>
      <c r="G15" s="36">
        <f t="shared" ref="G15:G17" si="1">ROUND(C15*0.8,0)</f>
        <v>15841</v>
      </c>
      <c r="H15" s="10"/>
      <c r="I15" s="17" t="s">
        <v>18</v>
      </c>
      <c r="J15" s="37">
        <v>6500</v>
      </c>
      <c r="K15" s="37">
        <v>13000</v>
      </c>
      <c r="L15" s="37">
        <v>26000</v>
      </c>
      <c r="M15" s="37">
        <v>52000</v>
      </c>
      <c r="N15" s="37">
        <v>80000</v>
      </c>
      <c r="O15" s="12"/>
      <c r="P15" s="12"/>
      <c r="Q15" s="12"/>
      <c r="R15" s="12"/>
      <c r="S15" s="12"/>
      <c r="T15" s="12"/>
      <c r="U15" s="12"/>
      <c r="V15" s="12"/>
    </row>
    <row r="16" spans="1:22" ht="15.75" customHeight="1" x14ac:dyDescent="0.25">
      <c r="A16" s="20"/>
      <c r="B16" s="21" t="s">
        <v>16</v>
      </c>
      <c r="C16" s="36">
        <f>ROUND(IF(C11=0,"Saisir l'activité combinée dans la cellule grisée",IF($C$11&lt;($J$20-0.1),J14+$C$11*((K14-J14)/$J$20),0)+IF(AND($J$20&lt;$C$11+0.1,$C$11&lt;$K$20)=TRUE,K14+(($C$11-$J$20)*((L14-K14)/($K$20-$J$20))))+IF(AND($K$20&lt;$C$11+0.1,$C$11&lt;$L$20)=TRUE,L14+($C$11-$K$20)*((M14-L14)/($L$20-$K$20)))+MIN(IF(AND($C$11+0.1&gt;$L$20)=TRUE,M14+($C$11-$L$20)*((N14-M14)/($M$20-$L$20))),N14)),0)</f>
        <v>6501</v>
      </c>
      <c r="D16" s="36">
        <f>C16</f>
        <v>6501</v>
      </c>
      <c r="E16" s="36">
        <f t="shared" si="0"/>
        <v>5851</v>
      </c>
      <c r="F16" s="36">
        <f t="shared" ref="F16:F17" si="2">ROUND(C16*0.85,0)</f>
        <v>5526</v>
      </c>
      <c r="G16" s="36">
        <f t="shared" si="1"/>
        <v>5201</v>
      </c>
      <c r="H16" s="10"/>
      <c r="I16" s="22" t="s">
        <v>33</v>
      </c>
      <c r="J16" s="37">
        <v>7390</v>
      </c>
      <c r="K16" s="37">
        <v>9854</v>
      </c>
      <c r="L16" s="37">
        <v>19707</v>
      </c>
      <c r="M16" s="37">
        <v>61585</v>
      </c>
      <c r="N16" s="37">
        <v>131382</v>
      </c>
      <c r="O16" s="12"/>
      <c r="P16" s="12"/>
      <c r="Q16" s="12"/>
      <c r="R16" s="12"/>
      <c r="S16" s="12"/>
      <c r="T16" s="12"/>
      <c r="U16" s="12"/>
      <c r="V16" s="12"/>
    </row>
    <row r="17" spans="1:22" x14ac:dyDescent="0.25">
      <c r="A17" s="20"/>
      <c r="B17" s="21" t="s">
        <v>18</v>
      </c>
      <c r="C17" s="36">
        <f>ROUND(IF(C11=0,"Saisir l'activité combinée  dans la cellule grisée",IF($C$11&lt;($J$20-0.1),J15+$C$11*((K15-J15)/$J$20),0)+IF(AND($J$20&lt;$C$11+0.1,$C$11&lt;$K$20)=TRUE,K15+(($C$11-$J$20)*((L15-K15)/($K$20-$J$20))))+IF(AND($K$20&lt;$C$11+0.1,$C$11&lt;$L$20)=TRUE,L15+($C$11-$K$20)*((M15-L15)/($L$20-$K$20)))+MIN(IF(AND($C$11+0.1&gt;$L$20)=TRUE,M15+($C$11-$L$20)*((N15-M15)/($M$20-$L$20))),N15)),0)</f>
        <v>6501</v>
      </c>
      <c r="D17" s="36">
        <f>C17</f>
        <v>6501</v>
      </c>
      <c r="E17" s="36">
        <f>ROUND(C17*0.9,0)</f>
        <v>5851</v>
      </c>
      <c r="F17" s="36">
        <f t="shared" si="2"/>
        <v>5526</v>
      </c>
      <c r="G17" s="36">
        <f t="shared" si="1"/>
        <v>5201</v>
      </c>
      <c r="H17" s="10"/>
      <c r="I17" s="22" t="s">
        <v>19</v>
      </c>
      <c r="J17" s="18"/>
      <c r="K17" s="18"/>
      <c r="L17" s="18"/>
      <c r="M17" s="18"/>
      <c r="N17" s="18"/>
      <c r="O17" s="12"/>
      <c r="P17" s="12"/>
      <c r="Q17" s="12"/>
      <c r="R17" s="12"/>
      <c r="S17" s="12"/>
      <c r="T17" s="12"/>
      <c r="U17" s="12"/>
      <c r="V17" s="12"/>
    </row>
    <row r="18" spans="1:22" ht="15.75" x14ac:dyDescent="0.25">
      <c r="A18" s="20"/>
      <c r="B18" s="32" t="s">
        <v>35</v>
      </c>
      <c r="C18" s="33" t="s">
        <v>11</v>
      </c>
      <c r="D18" s="43" t="s">
        <v>19</v>
      </c>
      <c r="E18" s="34" t="s">
        <v>31</v>
      </c>
      <c r="F18" s="34" t="s">
        <v>32</v>
      </c>
      <c r="G18" s="34" t="s">
        <v>25</v>
      </c>
      <c r="H18" s="10"/>
      <c r="I18" s="22"/>
      <c r="J18" s="18"/>
      <c r="K18" s="18"/>
      <c r="L18" s="18"/>
      <c r="M18" s="18"/>
      <c r="N18" s="18"/>
      <c r="O18" s="12"/>
      <c r="P18" s="12"/>
      <c r="Q18" s="12"/>
      <c r="R18" s="12"/>
      <c r="S18" s="12"/>
      <c r="T18" s="12"/>
      <c r="U18" s="12"/>
      <c r="V18" s="12"/>
    </row>
    <row r="19" spans="1:22" x14ac:dyDescent="0.25">
      <c r="A19" s="20"/>
      <c r="B19" s="21" t="s">
        <v>33</v>
      </c>
      <c r="C19" s="36">
        <f>ROUND(IF(C13=0,"Saisir l'activité combinée  dans la cellule grisée",IF($C$11&lt;($J$20-0.1),J16+$C$11*((K16-J16)/$J$20),0)+IF(AND($J$20&lt;$C$11+0.1,$C$11&lt;$K$20)=TRUE,K16+(($C$11-$J$20)*((L16-K16)/($K$20-$J$20))))+IF(AND($K$20&lt;$C$11+0.1,$C$11&lt;$L$20)=TRUE,L16+($C$11-$K$20)*((M16-L16)/($L$20-$K$20)))+MIN(IF(AND($C$11+0.1&gt;$L$20)=TRUE,M16+($C$11-$L$20)*((N16-M16)/($M$20-$L$20))),N16)),0)</f>
        <v>7390</v>
      </c>
      <c r="D19" s="44" t="s">
        <v>19</v>
      </c>
      <c r="E19" s="36">
        <f>ROUND(C19*1,0)</f>
        <v>7390</v>
      </c>
      <c r="F19" s="36">
        <f>ROUND(C19*0.9,0)</f>
        <v>6651</v>
      </c>
      <c r="G19" s="36">
        <f>ROUND(C19*0.8,0)</f>
        <v>5912</v>
      </c>
      <c r="H19" s="10"/>
      <c r="I19" s="22"/>
      <c r="J19" s="18"/>
      <c r="K19" s="18"/>
      <c r="L19" s="18"/>
      <c r="M19" s="18"/>
      <c r="N19" s="18"/>
      <c r="O19" s="12"/>
      <c r="P19" s="12"/>
      <c r="Q19" s="12"/>
      <c r="R19" s="12"/>
      <c r="S19" s="12"/>
      <c r="T19" s="12"/>
      <c r="U19" s="12"/>
      <c r="V19" s="12"/>
    </row>
    <row r="20" spans="1:22" ht="13.5" customHeight="1" x14ac:dyDescent="0.25">
      <c r="H20" s="10"/>
      <c r="I20" s="4" t="s">
        <v>21</v>
      </c>
      <c r="J20" s="23">
        <v>7000</v>
      </c>
      <c r="K20" s="23">
        <v>22500</v>
      </c>
      <c r="L20" s="23">
        <v>230000</v>
      </c>
      <c r="M20" s="23">
        <v>1600000</v>
      </c>
      <c r="O20" s="12"/>
      <c r="P20" s="12"/>
      <c r="Q20" s="12"/>
      <c r="R20" s="12"/>
      <c r="S20" s="12"/>
      <c r="T20" s="12"/>
      <c r="U20" s="12"/>
      <c r="V20" s="12"/>
    </row>
    <row r="21" spans="1:22" x14ac:dyDescent="0.25">
      <c r="C21" s="51" t="s">
        <v>44</v>
      </c>
      <c r="H21" s="10"/>
      <c r="I21" s="12"/>
      <c r="O21" s="12"/>
      <c r="P21" s="12"/>
      <c r="Q21" s="12"/>
      <c r="R21" s="12"/>
      <c r="S21" s="12"/>
      <c r="T21" s="12"/>
      <c r="U21" s="12"/>
      <c r="V21" s="12"/>
    </row>
    <row r="22" spans="1:22" ht="15" customHeight="1" x14ac:dyDescent="0.25">
      <c r="B22" s="92" t="s">
        <v>62</v>
      </c>
      <c r="C22" s="24" t="s">
        <v>15</v>
      </c>
      <c r="D22" s="27">
        <v>1</v>
      </c>
      <c r="E22" s="27"/>
      <c r="F22" s="27"/>
      <c r="G22" s="27"/>
      <c r="H22" s="10">
        <f>SUM(D22:G22)</f>
        <v>1</v>
      </c>
      <c r="I22" s="12"/>
      <c r="O22" s="12"/>
      <c r="P22" s="12"/>
      <c r="Q22" s="12"/>
      <c r="R22" s="12"/>
      <c r="S22" s="12"/>
      <c r="T22" s="12"/>
      <c r="U22" s="12"/>
      <c r="V22" s="12"/>
    </row>
    <row r="23" spans="1:22" x14ac:dyDescent="0.25">
      <c r="B23" s="93"/>
      <c r="C23" s="24" t="s">
        <v>58</v>
      </c>
      <c r="D23" s="89"/>
      <c r="E23" s="90"/>
      <c r="F23" s="90"/>
      <c r="G23" s="91"/>
      <c r="H23" s="10">
        <f>SUM(D23:G23)</f>
        <v>0</v>
      </c>
      <c r="O23" s="12"/>
      <c r="P23" s="12"/>
      <c r="Q23" s="12"/>
      <c r="R23" s="12"/>
      <c r="S23" s="12"/>
      <c r="T23" s="12"/>
      <c r="U23" s="12"/>
      <c r="V23" s="12"/>
    </row>
    <row r="24" spans="1:22" x14ac:dyDescent="0.25">
      <c r="B24" s="93"/>
      <c r="C24" s="24" t="s">
        <v>59</v>
      </c>
      <c r="D24" s="89"/>
      <c r="E24" s="90"/>
      <c r="F24" s="90"/>
      <c r="G24" s="91"/>
      <c r="H24" s="10">
        <f>SUM(D24:G24)</f>
        <v>0</v>
      </c>
      <c r="O24" s="12"/>
      <c r="P24" s="12"/>
      <c r="Q24" s="12"/>
      <c r="R24" s="12"/>
      <c r="S24" s="12"/>
      <c r="T24" s="12"/>
      <c r="U24" s="12"/>
      <c r="V24" s="12"/>
    </row>
    <row r="25" spans="1:22" x14ac:dyDescent="0.25">
      <c r="B25" s="93"/>
      <c r="C25" s="24" t="s">
        <v>16</v>
      </c>
      <c r="D25" s="27"/>
      <c r="E25" s="27"/>
      <c r="F25" s="27"/>
      <c r="G25" s="27"/>
      <c r="H25" s="10">
        <f>SUM(D25:G25)</f>
        <v>0</v>
      </c>
      <c r="I25" s="12"/>
      <c r="O25" s="12"/>
      <c r="P25" s="12"/>
      <c r="Q25" s="12"/>
      <c r="R25" s="12"/>
      <c r="S25" s="12"/>
      <c r="T25" s="12"/>
      <c r="U25" s="12"/>
      <c r="V25" s="12"/>
    </row>
    <row r="26" spans="1:22" x14ac:dyDescent="0.25">
      <c r="B26" s="93"/>
      <c r="C26" s="24" t="s">
        <v>18</v>
      </c>
      <c r="D26" s="27"/>
      <c r="E26" s="27"/>
      <c r="F26" s="27"/>
      <c r="G26" s="27"/>
      <c r="H26" s="10">
        <f t="shared" ref="H26:H27" si="3">SUM(D26:G26)</f>
        <v>0</v>
      </c>
      <c r="I26" s="12"/>
    </row>
    <row r="27" spans="1:22" ht="15" customHeight="1" x14ac:dyDescent="0.25">
      <c r="B27" s="94"/>
      <c r="C27" s="24" t="s">
        <v>33</v>
      </c>
      <c r="D27" s="45"/>
      <c r="E27" s="27"/>
      <c r="F27" s="27"/>
      <c r="G27" s="27"/>
      <c r="H27" s="10">
        <f t="shared" si="3"/>
        <v>0</v>
      </c>
      <c r="I27" s="12"/>
    </row>
    <row r="28" spans="1:22" ht="8.25" customHeight="1" x14ac:dyDescent="0.25">
      <c r="B28" s="46"/>
      <c r="C28" s="47"/>
      <c r="D28" s="48"/>
      <c r="E28" s="48"/>
      <c r="F28" s="48"/>
      <c r="G28" s="48"/>
      <c r="I28" s="12"/>
    </row>
    <row r="29" spans="1:22" x14ac:dyDescent="0.25">
      <c r="B29" s="25"/>
      <c r="C29" s="52" t="s">
        <v>22</v>
      </c>
      <c r="F29" s="26"/>
      <c r="G29" s="26"/>
    </row>
    <row r="30" spans="1:22" x14ac:dyDescent="0.25">
      <c r="B30" s="73" t="s">
        <v>26</v>
      </c>
      <c r="C30" s="49" t="s">
        <v>36</v>
      </c>
      <c r="D30" s="40">
        <f>IF($D$23=1,IF(D22=1,IF($H22=1,D14,0),0)*1,IF(D22=1,IF($H22=1,D14,0),0))</f>
        <v>18001</v>
      </c>
      <c r="E30" s="40">
        <f>IF($D$23=1,IF(E22=1,IF($H22=1,E14,0),0)*1,IF(E22=1,IF($H22=1,E14,0),0))</f>
        <v>0</v>
      </c>
      <c r="F30" s="40">
        <f>IF($D$23=1,IF(F22=1,IF($H22=1,F14,0),0)*1,IF(F22=1,IF($H22=1,F14,0),0))</f>
        <v>0</v>
      </c>
      <c r="G30" s="40">
        <f t="shared" ref="G30" si="4">IF($D$23=1,IF(G22=1,IF($H22=1,G14,0),0)*1,IF(G22=1,IF($H22=1,G14,0),0))</f>
        <v>0</v>
      </c>
    </row>
    <row r="31" spans="1:22" x14ac:dyDescent="0.25">
      <c r="B31" s="74"/>
      <c r="C31" s="49" t="s">
        <v>52</v>
      </c>
      <c r="D31" s="40">
        <f>IF($H$23+$H$24=1,D30*1.1,IF($H$23+$H$24=2,D30*1.1,0))</f>
        <v>0</v>
      </c>
      <c r="E31" s="40">
        <f t="shared" ref="E31:G31" si="5">IF($H$23+$H$24=1,E30*1.1,IF($H$23+$H$24=2,E30*1.1,0))</f>
        <v>0</v>
      </c>
      <c r="F31" s="40">
        <f t="shared" si="5"/>
        <v>0</v>
      </c>
      <c r="G31" s="40">
        <f t="shared" si="5"/>
        <v>0</v>
      </c>
      <c r="H31" s="40">
        <f t="shared" ref="H31:N31" si="6">IF(H23=1,H30*1.1,0)</f>
        <v>0</v>
      </c>
      <c r="I31" s="40">
        <f t="shared" si="6"/>
        <v>0</v>
      </c>
      <c r="J31" s="40">
        <f t="shared" si="6"/>
        <v>0</v>
      </c>
      <c r="K31" s="40">
        <f t="shared" si="6"/>
        <v>0</v>
      </c>
      <c r="L31" s="40">
        <f t="shared" si="6"/>
        <v>0</v>
      </c>
      <c r="M31" s="40">
        <f t="shared" si="6"/>
        <v>0</v>
      </c>
      <c r="N31" s="40">
        <f t="shared" si="6"/>
        <v>0</v>
      </c>
    </row>
    <row r="32" spans="1:22" x14ac:dyDescent="0.25">
      <c r="B32" s="74"/>
      <c r="C32" s="49" t="s">
        <v>53</v>
      </c>
      <c r="D32" s="40">
        <f>IF($H$23+$H$24=2,(D30*0.1)*2+D30,0)</f>
        <v>0</v>
      </c>
      <c r="E32" s="40">
        <f t="shared" ref="E32:G32" si="7">IF($H$23+$H$24=2,(E30*0.1)*2+E30,0)</f>
        <v>0</v>
      </c>
      <c r="F32" s="40">
        <f t="shared" si="7"/>
        <v>0</v>
      </c>
      <c r="G32" s="40">
        <f t="shared" si="7"/>
        <v>0</v>
      </c>
      <c r="H32" s="67"/>
      <c r="I32" s="67"/>
      <c r="J32" s="67"/>
      <c r="K32" s="67"/>
      <c r="L32" s="67"/>
      <c r="M32" s="67"/>
      <c r="N32" s="67"/>
    </row>
    <row r="33" spans="1:22" x14ac:dyDescent="0.25">
      <c r="B33" s="74"/>
      <c r="C33" s="49" t="s">
        <v>16</v>
      </c>
      <c r="D33" s="40">
        <f t="shared" ref="D33:G34" si="8">IF(D25=1,IF($H25=1,D16,0),0)</f>
        <v>0</v>
      </c>
      <c r="E33" s="40">
        <f t="shared" si="8"/>
        <v>0</v>
      </c>
      <c r="F33" s="40">
        <f t="shared" si="8"/>
        <v>0</v>
      </c>
      <c r="G33" s="40">
        <f t="shared" si="8"/>
        <v>0</v>
      </c>
      <c r="J33" s="5" t="s">
        <v>55</v>
      </c>
    </row>
    <row r="34" spans="1:22" x14ac:dyDescent="0.25">
      <c r="B34" s="74"/>
      <c r="C34" s="49" t="s">
        <v>18</v>
      </c>
      <c r="D34" s="40">
        <f t="shared" si="8"/>
        <v>0</v>
      </c>
      <c r="E34" s="40">
        <f t="shared" si="8"/>
        <v>0</v>
      </c>
      <c r="F34" s="40">
        <f t="shared" si="8"/>
        <v>0</v>
      </c>
      <c r="G34" s="40">
        <f t="shared" si="8"/>
        <v>0</v>
      </c>
      <c r="J34" s="5">
        <v>1</v>
      </c>
    </row>
    <row r="35" spans="1:22" x14ac:dyDescent="0.25">
      <c r="B35" s="75"/>
      <c r="C35" s="24" t="s">
        <v>33</v>
      </c>
      <c r="D35" s="40">
        <f>IF(D27=1,IF($H27=1,D18,0),0)</f>
        <v>0</v>
      </c>
      <c r="E35" s="40">
        <f>IF(E27=1,IF($H27=1,E19,0),0)</f>
        <v>0</v>
      </c>
      <c r="F35" s="40">
        <f>IF(F27=1,IF($H27=1,F19,0),0)</f>
        <v>0</v>
      </c>
      <c r="G35" s="40">
        <f>IF(G27=1,IF($H27=1,G19,0),0)</f>
        <v>0</v>
      </c>
      <c r="J35" s="5">
        <v>0</v>
      </c>
    </row>
    <row r="36" spans="1:22" s="3" customFormat="1" ht="16.5" customHeight="1" x14ac:dyDescent="0.25">
      <c r="A36" s="2"/>
      <c r="B36" s="2"/>
      <c r="H36" s="2"/>
      <c r="I36" s="4"/>
      <c r="J36" s="5"/>
      <c r="K36" s="5"/>
      <c r="L36" s="5"/>
      <c r="M36" s="5"/>
      <c r="N36" s="5"/>
      <c r="O36" s="4"/>
      <c r="P36" s="4"/>
      <c r="Q36" s="4"/>
      <c r="R36" s="4"/>
      <c r="S36" s="4"/>
      <c r="T36" s="4"/>
      <c r="U36" s="4"/>
      <c r="V36" s="4"/>
    </row>
    <row r="37" spans="1:22" s="3" customFormat="1" ht="15" customHeight="1" x14ac:dyDescent="0.25">
      <c r="A37" s="2"/>
      <c r="B37" s="2"/>
      <c r="C37" s="52" t="s">
        <v>45</v>
      </c>
      <c r="H37" s="2"/>
      <c r="I37" s="4"/>
      <c r="J37" s="5"/>
      <c r="K37" s="5"/>
      <c r="L37" s="5"/>
      <c r="M37" s="5"/>
      <c r="N37" s="5"/>
      <c r="O37" s="4"/>
      <c r="P37" s="4"/>
      <c r="Q37" s="4"/>
      <c r="R37" s="4"/>
      <c r="S37" s="4"/>
      <c r="T37" s="4"/>
      <c r="U37" s="4"/>
      <c r="V37" s="4"/>
    </row>
    <row r="38" spans="1:22" x14ac:dyDescent="0.25">
      <c r="B38" s="70" t="s">
        <v>27</v>
      </c>
      <c r="C38" s="97" t="s">
        <v>23</v>
      </c>
      <c r="D38" s="97" t="s">
        <v>40</v>
      </c>
      <c r="E38" s="97" t="s">
        <v>43</v>
      </c>
      <c r="F38" s="95" t="s">
        <v>37</v>
      </c>
      <c r="G38" s="95" t="s">
        <v>60</v>
      </c>
    </row>
    <row r="39" spans="1:22" x14ac:dyDescent="0.25">
      <c r="B39" s="71"/>
      <c r="C39" s="98"/>
      <c r="D39" s="98"/>
      <c r="E39" s="98"/>
      <c r="F39" s="96"/>
      <c r="G39" s="96"/>
    </row>
    <row r="40" spans="1:22" x14ac:dyDescent="0.25">
      <c r="B40" s="71"/>
      <c r="C40" s="24" t="s">
        <v>38</v>
      </c>
      <c r="D40" s="40">
        <f>ROUND(F40*0.3,0)</f>
        <v>5400</v>
      </c>
      <c r="E40" s="40">
        <f>IF(G40=0,(F40-D40),ROUND(G40-D40,0))</f>
        <v>12601</v>
      </c>
      <c r="F40" s="41">
        <f>SUM(D30:G30)</f>
        <v>18001</v>
      </c>
      <c r="G40" s="41">
        <f>IF($H$23+$H$24=2,SUM(D32:G32),IF($H$23+$H$24=1,SUM(D31:G31),0))</f>
        <v>0</v>
      </c>
    </row>
    <row r="41" spans="1:22" x14ac:dyDescent="0.25">
      <c r="B41" s="71"/>
      <c r="C41" s="24" t="s">
        <v>16</v>
      </c>
      <c r="D41" s="40">
        <f>ROUND(F41*0.3,0)</f>
        <v>0</v>
      </c>
      <c r="E41" s="40">
        <f>ROUND(F41-D41,0)</f>
        <v>0</v>
      </c>
      <c r="F41" s="41">
        <f>SUM(D33:G33)</f>
        <v>0</v>
      </c>
    </row>
    <row r="42" spans="1:22" x14ac:dyDescent="0.25">
      <c r="B42" s="71"/>
      <c r="C42" s="24" t="s">
        <v>18</v>
      </c>
      <c r="D42" s="40">
        <f>ROUND(F42*0.3,0)</f>
        <v>0</v>
      </c>
      <c r="E42" s="40">
        <f>ROUND(F42-D42,0)</f>
        <v>0</v>
      </c>
      <c r="F42" s="41">
        <f>SUM(D34:G34)</f>
        <v>0</v>
      </c>
    </row>
    <row r="43" spans="1:22" x14ac:dyDescent="0.25">
      <c r="B43" s="71"/>
      <c r="C43" s="24" t="s">
        <v>33</v>
      </c>
      <c r="D43" s="40">
        <f>ROUND(F43*0.3,0)</f>
        <v>0</v>
      </c>
      <c r="E43" s="40">
        <f>ROUND(F43-D43,0)</f>
        <v>0</v>
      </c>
      <c r="F43" s="41">
        <f>SUM(D35:G35)</f>
        <v>0</v>
      </c>
    </row>
    <row r="44" spans="1:22" x14ac:dyDescent="0.25">
      <c r="B44" s="71"/>
      <c r="C44" s="28" t="s">
        <v>20</v>
      </c>
      <c r="D44" s="42">
        <f>ROUND(SUM(D40:D43),0)</f>
        <v>5400</v>
      </c>
      <c r="E44" s="42">
        <f>F44-D44</f>
        <v>12601</v>
      </c>
      <c r="F44" s="42">
        <f>SUM(F41:F43)+D40+E40</f>
        <v>18001</v>
      </c>
      <c r="G44" s="53"/>
    </row>
    <row r="45" spans="1:22" ht="20.25" customHeight="1" x14ac:dyDescent="0.25">
      <c r="C45" s="50" t="s">
        <v>39</v>
      </c>
    </row>
    <row r="46" spans="1:22" ht="9" customHeight="1" x14ac:dyDescent="0.25"/>
    <row r="47" spans="1:22" x14ac:dyDescent="0.25">
      <c r="B47" s="72" t="s">
        <v>28</v>
      </c>
      <c r="C47" s="29" t="s">
        <v>30</v>
      </c>
      <c r="D47" s="29" t="s">
        <v>29</v>
      </c>
      <c r="E47" s="29" t="s">
        <v>42</v>
      </c>
    </row>
    <row r="48" spans="1:22" ht="18.75" x14ac:dyDescent="0.25">
      <c r="B48" s="72"/>
      <c r="C48" s="38">
        <f>F44</f>
        <v>18001</v>
      </c>
      <c r="D48" s="39">
        <f>SUM(D40:D43)</f>
        <v>5400</v>
      </c>
      <c r="E48" s="39">
        <f>C48-D48</f>
        <v>12601</v>
      </c>
    </row>
  </sheetData>
  <sheetProtection sheet="1" selectLockedCells="1"/>
  <mergeCells count="15">
    <mergeCell ref="B38:B44"/>
    <mergeCell ref="B47:B48"/>
    <mergeCell ref="B30:B35"/>
    <mergeCell ref="C2:G4"/>
    <mergeCell ref="B6:G7"/>
    <mergeCell ref="C9:G9"/>
    <mergeCell ref="C11:G11"/>
    <mergeCell ref="D23:G23"/>
    <mergeCell ref="B22:B27"/>
    <mergeCell ref="G38:G39"/>
    <mergeCell ref="D38:D39"/>
    <mergeCell ref="E38:E39"/>
    <mergeCell ref="C38:C39"/>
    <mergeCell ref="F38:F39"/>
    <mergeCell ref="D24:G24"/>
  </mergeCells>
  <dataValidations xWindow="625" yWindow="459" count="2">
    <dataValidation allowBlank="1" showInputMessage="1" showErrorMessage="1" prompt="Reporter le niveau d'activité combinée de l'établissement" sqref="C11"/>
    <dataValidation type="list" allowBlank="1" showInputMessage="1" showErrorMessage="1" sqref="D23:G23 D24:G24 D22 E22 F22 G22 D25 E25 F25 G25 D26 E26 F26 G26 D27 E27 F27 G27">
      <formula1>$J$34:$J$35</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229D95DB84C341BE68AD8B5058EEDE" ma:contentTypeVersion="14" ma:contentTypeDescription="Crée un document." ma:contentTypeScope="" ma:versionID="c58c92663b9eab95d6e5af4d3afc3f50">
  <xsd:schema xmlns:xsd="http://www.w3.org/2001/XMLSchema" xmlns:xs="http://www.w3.org/2001/XMLSchema" xmlns:p="http://schemas.microsoft.com/office/2006/metadata/properties" xmlns:ns2="51bc01aa-08ab-4208-b541-d92dfbe33f64" xmlns:ns3="17d13f71-f065-4f09-8787-38d5d93a2db4" targetNamespace="http://schemas.microsoft.com/office/2006/metadata/properties" ma:root="true" ma:fieldsID="12d7e7339398cea53800d445a755195b" ns2:_="" ns3:_="">
    <xsd:import namespace="51bc01aa-08ab-4208-b541-d92dfbe33f64"/>
    <xsd:import namespace="17d13f71-f065-4f09-8787-38d5d93a2d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air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c01aa-08ab-4208-b541-d92dfbe33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aires" ma:index="12" nillable="true" ma:displayName="Description du document" ma:format="Dropdown" ma:internalName="Commentaire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d13f71-f065-4f09-8787-38d5d93a2d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aires xmlns="51bc01aa-08ab-4208-b541-d92dfbe33f64" xsi:nil="true"/>
  </documentManagement>
</p:properties>
</file>

<file path=customXml/itemProps1.xml><?xml version="1.0" encoding="utf-8"?>
<ds:datastoreItem xmlns:ds="http://schemas.openxmlformats.org/officeDocument/2006/customXml" ds:itemID="{135D817A-6E99-425D-A0EF-2F09D0EBF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bc01aa-08ab-4208-b541-d92dfbe33f64"/>
    <ds:schemaRef ds:uri="17d13f71-f065-4f09-8787-38d5d93a2d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C5139E-5F61-4826-A675-13794F6BE06C}">
  <ds:schemaRefs>
    <ds:schemaRef ds:uri="http://schemas.microsoft.com/sharepoint/v3/contenttype/forms"/>
  </ds:schemaRefs>
</ds:datastoreItem>
</file>

<file path=customXml/itemProps3.xml><?xml version="1.0" encoding="utf-8"?>
<ds:datastoreItem xmlns:ds="http://schemas.openxmlformats.org/officeDocument/2006/customXml" ds:itemID="{553B078E-2CB4-463C-A751-A30D5AC3A73C}">
  <ds:schemaRefs>
    <ds:schemaRef ds:uri="http://schemas.microsoft.com/office/2006/documentManagement/types"/>
    <ds:schemaRef ds:uri="17d13f71-f065-4f09-8787-38d5d93a2db4"/>
    <ds:schemaRef ds:uri="http://purl.org/dc/elements/1.1/"/>
    <ds:schemaRef ds:uri="http://schemas.microsoft.com/office/2006/metadata/properties"/>
    <ds:schemaRef ds:uri="51bc01aa-08ab-4208-b541-d92dfbe33f64"/>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Préambule</vt:lpstr>
      <vt:lpstr>Simulateur de soutien financier</vt:lpstr>
      <vt:lpstr>'Simulateur de soutien financier'!Zone_d_impression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michel.raux</dc:creator>
  <cp:lastModifiedBy>michel.raux</cp:lastModifiedBy>
  <cp:lastPrinted>2021-06-16T13:09:02Z</cp:lastPrinted>
  <dcterms:created xsi:type="dcterms:W3CDTF">2021-06-15T06:23:29Z</dcterms:created>
  <dcterms:modified xsi:type="dcterms:W3CDTF">2022-09-26T17:05:02Z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0x01010027229D95DB84C341BE68AD8B5058EEDE</vt:lpwstr>
  </property>
</Properties>
</file>