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9320" windowHeight="11640" tabRatio="516" activeTab="4"/>
  </bookViews>
  <sheets>
    <sheet name="Publications" sheetId="23" r:id="rId1"/>
    <sheet name="Essais-Inclusions" sheetId="5" r:id="rId2"/>
    <sheet name="Enseignement" sheetId="7" r:id="rId3"/>
    <sheet name="Score global" sheetId="24" r:id="rId4"/>
    <sheet name="Montants" sheetId="22" r:id="rId5"/>
  </sheets>
  <externalReferences>
    <externalReference r:id="rId6"/>
    <externalReference r:id="rId7"/>
  </externalReferences>
  <definedNames>
    <definedName name="_xlnm._FilterDatabase" localSheetId="2" hidden="1">Enseignement!$A$1:$I$176</definedName>
    <definedName name="_xlnm._FilterDatabase" localSheetId="1" hidden="1">'Essais-Inclusions'!$A$1:$Q$176</definedName>
    <definedName name="_xlnm._FilterDatabase" localSheetId="4" hidden="1">Montants!$A$1:$G$177</definedName>
    <definedName name="_xlnm._FilterDatabase" localSheetId="0" hidden="1">Publications!$A$1:$J$176</definedName>
    <definedName name="_xlnm._FilterDatabase" localSheetId="3" hidden="1">'Score global'!$D$1:$E$176</definedName>
    <definedName name="exp" localSheetId="2">#REF!</definedName>
    <definedName name="exp">#REF!</definedName>
    <definedName name="finess" localSheetId="2">#REF!</definedName>
    <definedName name="finess">#REF!</definedName>
    <definedName name="_xlnm.Print_Titles" localSheetId="4">Montants!$1:$1</definedName>
  </definedNames>
  <calcPr calcId="145621"/>
</workbook>
</file>

<file path=xl/calcChain.xml><?xml version="1.0" encoding="utf-8"?>
<calcChain xmlns="http://schemas.openxmlformats.org/spreadsheetml/2006/main">
  <c r="F62" i="24" l="1"/>
  <c r="G62" i="24"/>
  <c r="H62" i="24"/>
  <c r="I62" i="24"/>
  <c r="F63" i="24"/>
  <c r="G63" i="24"/>
  <c r="H63" i="24"/>
  <c r="I63" i="24"/>
  <c r="F64" i="24"/>
  <c r="G64" i="24"/>
  <c r="H64" i="24"/>
  <c r="I64" i="24"/>
  <c r="F65" i="24"/>
  <c r="G65" i="24"/>
  <c r="H65" i="24"/>
  <c r="I65" i="24"/>
  <c r="F66" i="24"/>
  <c r="G66" i="24"/>
  <c r="H66" i="24"/>
  <c r="I66" i="24"/>
  <c r="F67" i="24"/>
  <c r="G67" i="24"/>
  <c r="H67" i="24"/>
  <c r="I67" i="24"/>
  <c r="F68" i="24"/>
  <c r="G68" i="24"/>
  <c r="H68" i="24"/>
  <c r="I68" i="24"/>
  <c r="F69" i="24"/>
  <c r="G69" i="24"/>
  <c r="H69" i="24"/>
  <c r="I69" i="24"/>
  <c r="F70" i="24"/>
  <c r="G70" i="24"/>
  <c r="H70" i="24"/>
  <c r="I70" i="24"/>
  <c r="F71" i="24"/>
  <c r="G71" i="24"/>
  <c r="H71" i="24"/>
  <c r="I71" i="24"/>
  <c r="F72" i="24"/>
  <c r="G72" i="24"/>
  <c r="H72" i="24"/>
  <c r="I72" i="24"/>
  <c r="F73" i="24"/>
  <c r="G73" i="24"/>
  <c r="H73" i="24"/>
  <c r="I73" i="24"/>
  <c r="F74" i="24"/>
  <c r="G74" i="24"/>
  <c r="H74" i="24"/>
  <c r="I74" i="24"/>
  <c r="F75" i="24"/>
  <c r="G75" i="24"/>
  <c r="H75" i="24"/>
  <c r="I75" i="24"/>
  <c r="F76" i="24"/>
  <c r="G76" i="24"/>
  <c r="H76" i="24"/>
  <c r="I76" i="24"/>
  <c r="F77" i="24"/>
  <c r="G77" i="24"/>
  <c r="H77" i="24"/>
  <c r="I77" i="24"/>
  <c r="F78" i="24"/>
  <c r="G78" i="24"/>
  <c r="H78" i="24"/>
  <c r="I78" i="24"/>
  <c r="F79" i="24"/>
  <c r="G79" i="24"/>
  <c r="H79" i="24"/>
  <c r="I79" i="24"/>
  <c r="F80" i="24"/>
  <c r="G80" i="24"/>
  <c r="H80" i="24"/>
  <c r="I80" i="24"/>
  <c r="F81" i="24"/>
  <c r="G81" i="24"/>
  <c r="H81" i="24"/>
  <c r="I81" i="24"/>
  <c r="F82" i="24"/>
  <c r="G82" i="24"/>
  <c r="H82" i="24"/>
  <c r="I82" i="24"/>
  <c r="F83" i="24"/>
  <c r="G83" i="24"/>
  <c r="H83" i="24"/>
  <c r="I83" i="24"/>
  <c r="F84" i="24"/>
  <c r="G84" i="24"/>
  <c r="H84" i="24"/>
  <c r="I84" i="24"/>
  <c r="F85" i="24"/>
  <c r="G85" i="24"/>
  <c r="H85" i="24"/>
  <c r="I85" i="24"/>
  <c r="F86" i="24"/>
  <c r="G86" i="24"/>
  <c r="H86" i="24"/>
  <c r="I86" i="24"/>
  <c r="F87" i="24"/>
  <c r="G87" i="24"/>
  <c r="H87" i="24"/>
  <c r="I87" i="24"/>
  <c r="F88" i="24"/>
  <c r="G88" i="24"/>
  <c r="H88" i="24"/>
  <c r="I88" i="24"/>
  <c r="F89" i="24"/>
  <c r="G89" i="24"/>
  <c r="H89" i="24"/>
  <c r="I89" i="24"/>
  <c r="F90" i="24"/>
  <c r="G90" i="24"/>
  <c r="H90" i="24"/>
  <c r="I90" i="24"/>
  <c r="F91" i="24"/>
  <c r="G91" i="24"/>
  <c r="H91" i="24"/>
  <c r="I91" i="24"/>
  <c r="F92" i="24"/>
  <c r="G92" i="24"/>
  <c r="H92" i="24"/>
  <c r="I92" i="24"/>
  <c r="F93" i="24"/>
  <c r="G93" i="24"/>
  <c r="H93" i="24"/>
  <c r="I93" i="24"/>
  <c r="F94" i="24"/>
  <c r="G94" i="24"/>
  <c r="H94" i="24"/>
  <c r="I94" i="24"/>
  <c r="F95" i="24"/>
  <c r="G95" i="24"/>
  <c r="H95" i="24"/>
  <c r="I95" i="24"/>
  <c r="F96" i="24"/>
  <c r="G96" i="24"/>
  <c r="H96" i="24"/>
  <c r="I96" i="24"/>
  <c r="F97" i="24"/>
  <c r="G97" i="24"/>
  <c r="H97" i="24"/>
  <c r="I97" i="24"/>
  <c r="F98" i="24"/>
  <c r="G98" i="24"/>
  <c r="H98" i="24"/>
  <c r="I98" i="24"/>
  <c r="F99" i="24"/>
  <c r="G99" i="24"/>
  <c r="H99" i="24"/>
  <c r="I99" i="24"/>
  <c r="F100" i="24"/>
  <c r="G100" i="24"/>
  <c r="H100" i="24"/>
  <c r="I100" i="24"/>
  <c r="F101" i="24"/>
  <c r="G101" i="24"/>
  <c r="H101" i="24"/>
  <c r="I101" i="24"/>
  <c r="F102" i="24"/>
  <c r="G102" i="24"/>
  <c r="H102" i="24"/>
  <c r="I102" i="24"/>
  <c r="F103" i="24"/>
  <c r="G103" i="24"/>
  <c r="H103" i="24"/>
  <c r="I103" i="24"/>
  <c r="F104" i="24"/>
  <c r="G104" i="24"/>
  <c r="H104" i="24"/>
  <c r="I104" i="24"/>
  <c r="F105" i="24"/>
  <c r="G105" i="24"/>
  <c r="H105" i="24"/>
  <c r="I105" i="24"/>
  <c r="F106" i="24"/>
  <c r="G106" i="24"/>
  <c r="H106" i="24"/>
  <c r="I106" i="24"/>
  <c r="F107" i="24"/>
  <c r="G107" i="24"/>
  <c r="H107" i="24"/>
  <c r="I107" i="24"/>
  <c r="F108" i="24"/>
  <c r="G108" i="24"/>
  <c r="H108" i="24"/>
  <c r="I108" i="24"/>
  <c r="F109" i="24"/>
  <c r="G109" i="24"/>
  <c r="H109" i="24"/>
  <c r="I109" i="24"/>
  <c r="F110" i="24"/>
  <c r="G110" i="24"/>
  <c r="H110" i="24"/>
  <c r="I110" i="24"/>
  <c r="F111" i="24"/>
  <c r="G111" i="24"/>
  <c r="H111" i="24"/>
  <c r="I111" i="24"/>
  <c r="F112" i="24"/>
  <c r="G112" i="24"/>
  <c r="H112" i="24"/>
  <c r="I112" i="24"/>
  <c r="F113" i="24"/>
  <c r="G113" i="24"/>
  <c r="H113" i="24"/>
  <c r="I113" i="24"/>
  <c r="F114" i="24"/>
  <c r="G114" i="24"/>
  <c r="H114" i="24"/>
  <c r="I114" i="24"/>
  <c r="F115" i="24"/>
  <c r="G115" i="24"/>
  <c r="H115" i="24"/>
  <c r="I115" i="24"/>
  <c r="F116" i="24"/>
  <c r="G116" i="24"/>
  <c r="H116" i="24"/>
  <c r="I116" i="24"/>
  <c r="F117" i="24"/>
  <c r="G117" i="24"/>
  <c r="H117" i="24"/>
  <c r="I117" i="24"/>
  <c r="F118" i="24"/>
  <c r="G118" i="24"/>
  <c r="H118" i="24"/>
  <c r="I118" i="24"/>
  <c r="F119" i="24"/>
  <c r="G119" i="24"/>
  <c r="H119" i="24"/>
  <c r="I119" i="24"/>
  <c r="F120" i="24"/>
  <c r="G120" i="24"/>
  <c r="H120" i="24"/>
  <c r="I120" i="24"/>
  <c r="F121" i="24"/>
  <c r="G121" i="24"/>
  <c r="H121" i="24"/>
  <c r="I121" i="24"/>
  <c r="F122" i="24"/>
  <c r="G122" i="24"/>
  <c r="H122" i="24"/>
  <c r="I122" i="24"/>
  <c r="F123" i="24"/>
  <c r="G123" i="24"/>
  <c r="H123" i="24"/>
  <c r="I123" i="24"/>
  <c r="F124" i="24"/>
  <c r="G124" i="24"/>
  <c r="H124" i="24"/>
  <c r="I124" i="24"/>
  <c r="F125" i="24"/>
  <c r="G125" i="24"/>
  <c r="H125" i="24"/>
  <c r="I125" i="24"/>
  <c r="F126" i="24"/>
  <c r="G126" i="24"/>
  <c r="H126" i="24"/>
  <c r="I126" i="24"/>
  <c r="F127" i="24"/>
  <c r="G127" i="24"/>
  <c r="H127" i="24"/>
  <c r="I127" i="24"/>
  <c r="F128" i="24"/>
  <c r="G128" i="24"/>
  <c r="H128" i="24"/>
  <c r="I128" i="24"/>
  <c r="F129" i="24"/>
  <c r="G129" i="24"/>
  <c r="H129" i="24"/>
  <c r="I129" i="24"/>
  <c r="F130" i="24"/>
  <c r="G130" i="24"/>
  <c r="H130" i="24"/>
  <c r="I130" i="24"/>
  <c r="F131" i="24"/>
  <c r="G131" i="24"/>
  <c r="H131" i="24"/>
  <c r="I131" i="24"/>
  <c r="F132" i="24"/>
  <c r="G132" i="24"/>
  <c r="H132" i="24"/>
  <c r="I132" i="24"/>
  <c r="F133" i="24"/>
  <c r="G133" i="24"/>
  <c r="H133" i="24"/>
  <c r="I133" i="24"/>
  <c r="F134" i="24"/>
  <c r="G134" i="24"/>
  <c r="H134" i="24"/>
  <c r="I134" i="24"/>
  <c r="F135" i="24"/>
  <c r="G135" i="24"/>
  <c r="H135" i="24"/>
  <c r="I135" i="24"/>
  <c r="F136" i="24"/>
  <c r="G136" i="24"/>
  <c r="H136" i="24"/>
  <c r="I136" i="24"/>
  <c r="F137" i="24"/>
  <c r="G137" i="24"/>
  <c r="H137" i="24"/>
  <c r="I137" i="24"/>
  <c r="F138" i="24"/>
  <c r="G138" i="24"/>
  <c r="H138" i="24"/>
  <c r="I138" i="24"/>
  <c r="F139" i="24"/>
  <c r="G139" i="24"/>
  <c r="H139" i="24"/>
  <c r="I139" i="24"/>
  <c r="F140" i="24"/>
  <c r="G140" i="24"/>
  <c r="H140" i="24"/>
  <c r="I140" i="24"/>
  <c r="F141" i="24"/>
  <c r="G141" i="24"/>
  <c r="H141" i="24"/>
  <c r="I141" i="24"/>
  <c r="F142" i="24"/>
  <c r="G142" i="24"/>
  <c r="H142" i="24"/>
  <c r="I142" i="24"/>
  <c r="F143" i="24"/>
  <c r="G143" i="24"/>
  <c r="H143" i="24"/>
  <c r="I143" i="24"/>
  <c r="F144" i="24"/>
  <c r="G144" i="24"/>
  <c r="H144" i="24"/>
  <c r="I144" i="24"/>
  <c r="F145" i="24"/>
  <c r="G145" i="24"/>
  <c r="H145" i="24"/>
  <c r="I145" i="24"/>
  <c r="F146" i="24"/>
  <c r="G146" i="24"/>
  <c r="H146" i="24"/>
  <c r="I146" i="24"/>
  <c r="F147" i="24"/>
  <c r="G147" i="24"/>
  <c r="H147" i="24"/>
  <c r="I147" i="24"/>
  <c r="F148" i="24"/>
  <c r="G148" i="24"/>
  <c r="H148" i="24"/>
  <c r="I148" i="24"/>
  <c r="F149" i="24"/>
  <c r="G149" i="24"/>
  <c r="H149" i="24"/>
  <c r="I149" i="24"/>
  <c r="F150" i="24"/>
  <c r="G150" i="24"/>
  <c r="H150" i="24"/>
  <c r="I150" i="24"/>
  <c r="F151" i="24"/>
  <c r="G151" i="24"/>
  <c r="H151" i="24"/>
  <c r="I151" i="24"/>
  <c r="F152" i="24"/>
  <c r="G152" i="24"/>
  <c r="H152" i="24"/>
  <c r="I152" i="24"/>
  <c r="F153" i="24"/>
  <c r="G153" i="24"/>
  <c r="H153" i="24"/>
  <c r="I153" i="24"/>
  <c r="F154" i="24"/>
  <c r="G154" i="24"/>
  <c r="H154" i="24"/>
  <c r="I154" i="24"/>
  <c r="F155" i="24"/>
  <c r="G155" i="24"/>
  <c r="H155" i="24"/>
  <c r="I155" i="24"/>
  <c r="F156" i="24"/>
  <c r="G156" i="24"/>
  <c r="H156" i="24"/>
  <c r="I156" i="24"/>
  <c r="F157" i="24"/>
  <c r="G157" i="24"/>
  <c r="H157" i="24"/>
  <c r="I157" i="24"/>
  <c r="F158" i="24"/>
  <c r="G158" i="24"/>
  <c r="H158" i="24"/>
  <c r="I158" i="24"/>
  <c r="F159" i="24"/>
  <c r="G159" i="24"/>
  <c r="H159" i="24"/>
  <c r="I159" i="24"/>
  <c r="F160" i="24"/>
  <c r="G160" i="24"/>
  <c r="H160" i="24"/>
  <c r="I160" i="24"/>
  <c r="F161" i="24"/>
  <c r="G161" i="24"/>
  <c r="H161" i="24"/>
  <c r="I161" i="24"/>
  <c r="F162" i="24"/>
  <c r="G162" i="24"/>
  <c r="H162" i="24"/>
  <c r="I162" i="24"/>
  <c r="F163" i="24"/>
  <c r="G163" i="24"/>
  <c r="H163" i="24"/>
  <c r="I163" i="24"/>
  <c r="F164" i="24"/>
  <c r="G164" i="24"/>
  <c r="H164" i="24"/>
  <c r="I164" i="24"/>
  <c r="F165" i="24"/>
  <c r="G165" i="24"/>
  <c r="H165" i="24"/>
  <c r="I165" i="24"/>
  <c r="F166" i="24"/>
  <c r="G166" i="24"/>
  <c r="H166" i="24"/>
  <c r="I166" i="24"/>
  <c r="F167" i="24"/>
  <c r="G167" i="24"/>
  <c r="H167" i="24"/>
  <c r="I167" i="24"/>
  <c r="F168" i="24"/>
  <c r="G168" i="24"/>
  <c r="H168" i="24"/>
  <c r="I168" i="24"/>
  <c r="F169" i="24"/>
  <c r="G169" i="24"/>
  <c r="H169" i="24"/>
  <c r="I169" i="24"/>
  <c r="F170" i="24"/>
  <c r="G170" i="24"/>
  <c r="H170" i="24"/>
  <c r="I170" i="24"/>
  <c r="F171" i="24"/>
  <c r="G171" i="24"/>
  <c r="H171" i="24"/>
  <c r="I171" i="24"/>
  <c r="F172" i="24"/>
  <c r="G172" i="24"/>
  <c r="H172" i="24"/>
  <c r="I172" i="24"/>
  <c r="F173" i="24"/>
  <c r="G173" i="24"/>
  <c r="H173" i="24"/>
  <c r="I173" i="24"/>
  <c r="F174" i="24"/>
  <c r="G174" i="24"/>
  <c r="H174" i="24"/>
  <c r="I174" i="24"/>
  <c r="F175" i="24"/>
  <c r="G175" i="24"/>
  <c r="H175" i="24"/>
  <c r="I175" i="24"/>
  <c r="F55" i="24"/>
  <c r="G55" i="24"/>
  <c r="H55" i="24"/>
  <c r="I55" i="24"/>
  <c r="F56" i="24"/>
  <c r="G56" i="24"/>
  <c r="H56" i="24"/>
  <c r="I56" i="24"/>
  <c r="F57" i="24"/>
  <c r="G57" i="24"/>
  <c r="H57" i="24"/>
  <c r="I57" i="24"/>
  <c r="F58" i="24"/>
  <c r="G58" i="24"/>
  <c r="H58" i="24"/>
  <c r="I58" i="24"/>
  <c r="F59" i="24"/>
  <c r="G59" i="24"/>
  <c r="H59" i="24"/>
  <c r="I59" i="24"/>
  <c r="F60" i="24"/>
  <c r="G60" i="24"/>
  <c r="H60" i="24"/>
  <c r="I60" i="24"/>
  <c r="F61" i="24"/>
  <c r="G61" i="24"/>
  <c r="H61" i="24"/>
  <c r="I61" i="24"/>
  <c r="H176" i="7" l="1"/>
  <c r="G112" i="7" l="1"/>
  <c r="G98" i="7"/>
  <c r="F176" i="7"/>
  <c r="O176" i="5" l="1"/>
  <c r="N176" i="5"/>
  <c r="K176" i="5"/>
  <c r="J176" i="5"/>
  <c r="G176" i="5"/>
  <c r="F176" i="5"/>
  <c r="I99" i="5" l="1"/>
  <c r="I98" i="5"/>
  <c r="M98" i="5"/>
  <c r="M100" i="5"/>
  <c r="M102" i="5"/>
  <c r="M99" i="5"/>
  <c r="M101" i="5"/>
  <c r="Q98" i="5"/>
  <c r="I104" i="5"/>
  <c r="I162" i="5"/>
  <c r="I144" i="5"/>
  <c r="I141" i="5"/>
  <c r="I120" i="5"/>
  <c r="I91" i="5"/>
  <c r="I62" i="5"/>
  <c r="M104" i="5"/>
  <c r="M162" i="5"/>
  <c r="M144" i="5"/>
  <c r="M141" i="5"/>
  <c r="M120" i="5"/>
  <c r="M91" i="5"/>
  <c r="M62" i="5"/>
  <c r="Q104" i="5"/>
  <c r="Q162" i="5"/>
  <c r="Q144" i="5"/>
  <c r="Q141" i="5"/>
  <c r="Q120" i="5"/>
  <c r="Q91" i="5"/>
  <c r="Q62" i="5"/>
  <c r="Q16" i="5"/>
  <c r="I16" i="5"/>
  <c r="M88" i="5"/>
  <c r="M38" i="5"/>
  <c r="I156" i="5"/>
  <c r="I135" i="5"/>
  <c r="I113" i="5"/>
  <c r="I110" i="5"/>
  <c r="I95" i="5"/>
  <c r="I88" i="5"/>
  <c r="I67" i="5"/>
  <c r="I42" i="5"/>
  <c r="I38" i="5"/>
  <c r="I131" i="5"/>
  <c r="I114" i="5"/>
  <c r="I112" i="5"/>
  <c r="I105" i="5"/>
  <c r="I94" i="5"/>
  <c r="I73" i="5"/>
  <c r="I66" i="5"/>
  <c r="I41" i="5"/>
  <c r="Q135" i="5"/>
  <c r="Q113" i="5"/>
  <c r="Q110" i="5"/>
  <c r="Q95" i="5"/>
  <c r="Q88" i="5"/>
  <c r="Q67" i="5"/>
  <c r="Q42" i="5"/>
  <c r="Q38" i="5"/>
  <c r="Q156" i="5"/>
  <c r="Q131" i="5"/>
  <c r="Q114" i="5"/>
  <c r="Q112" i="5"/>
  <c r="Q105" i="5"/>
  <c r="Q94" i="5"/>
  <c r="Q73" i="5"/>
  <c r="Q66" i="5"/>
  <c r="Q41" i="5"/>
  <c r="M113" i="5"/>
  <c r="M110" i="5"/>
  <c r="M95" i="5"/>
  <c r="M156" i="5"/>
  <c r="M131" i="5"/>
  <c r="M114" i="5"/>
  <c r="M112" i="5"/>
  <c r="M105" i="5"/>
  <c r="M94" i="5"/>
  <c r="M73" i="5"/>
  <c r="M66" i="5"/>
  <c r="M41" i="5"/>
  <c r="M16" i="5"/>
  <c r="M135" i="5"/>
  <c r="M67" i="5"/>
  <c r="M42" i="5"/>
  <c r="F176" i="23" l="1"/>
  <c r="Q2" i="5" l="1"/>
  <c r="Q3" i="5"/>
  <c r="Q4" i="5"/>
  <c r="Q5" i="5"/>
  <c r="Q6" i="5"/>
  <c r="Q7" i="5"/>
  <c r="Q8" i="5"/>
  <c r="Q9" i="5"/>
  <c r="Q10" i="5"/>
  <c r="Q11" i="5"/>
  <c r="Q12" i="5"/>
  <c r="Q13" i="5"/>
  <c r="Q14" i="5"/>
  <c r="Q20" i="5"/>
  <c r="Q15" i="5"/>
  <c r="Q17" i="5"/>
  <c r="Q18" i="5"/>
  <c r="Q19" i="5"/>
  <c r="Q21" i="5"/>
  <c r="Q22" i="5"/>
  <c r="Q23" i="5"/>
  <c r="Q24" i="5"/>
  <c r="Q25" i="5"/>
  <c r="Q26" i="5"/>
  <c r="Q27" i="5"/>
  <c r="Q28" i="5"/>
  <c r="Q29" i="5"/>
  <c r="Q36" i="5"/>
  <c r="Q30" i="5"/>
  <c r="Q31" i="5"/>
  <c r="Q32" i="5"/>
  <c r="Q33" i="5"/>
  <c r="Q34" i="5"/>
  <c r="Q35" i="5"/>
  <c r="Q37" i="5"/>
  <c r="Q39" i="5"/>
  <c r="Q40" i="5"/>
  <c r="Q43" i="5"/>
  <c r="Q44" i="5"/>
  <c r="Q45" i="5"/>
  <c r="Q46" i="5"/>
  <c r="Q54" i="5"/>
  <c r="Q47" i="5"/>
  <c r="Q48" i="5"/>
  <c r="Q49" i="5"/>
  <c r="Q50" i="5"/>
  <c r="Q51" i="5"/>
  <c r="Q52" i="5"/>
  <c r="Q53" i="5"/>
  <c r="Q58" i="5"/>
  <c r="Q59" i="5"/>
  <c r="Q76" i="5"/>
  <c r="Q60" i="5"/>
  <c r="Q61" i="5"/>
  <c r="Q63" i="5"/>
  <c r="Q64" i="5"/>
  <c r="Q65" i="5"/>
  <c r="Q68" i="5"/>
  <c r="Q69" i="5"/>
  <c r="Q70" i="5"/>
  <c r="Q71" i="5"/>
  <c r="Q72" i="5"/>
  <c r="Q74" i="5"/>
  <c r="Q75" i="5"/>
  <c r="Q102" i="5"/>
  <c r="Q77" i="5"/>
  <c r="Q103" i="5"/>
  <c r="Q78" i="5"/>
  <c r="Q79" i="5"/>
  <c r="Q80" i="5"/>
  <c r="Q106" i="5"/>
  <c r="Q81" i="5"/>
  <c r="Q82" i="5"/>
  <c r="Q175" i="5"/>
  <c r="Q83" i="5"/>
  <c r="Q107" i="5"/>
  <c r="Q84" i="5"/>
  <c r="Q85" i="5"/>
  <c r="Q86" i="5"/>
  <c r="Q87" i="5"/>
  <c r="Q89" i="5"/>
  <c r="Q108" i="5"/>
  <c r="Q90" i="5"/>
  <c r="Q92" i="5"/>
  <c r="Q93" i="5"/>
  <c r="Q96" i="5"/>
  <c r="Q97" i="5"/>
  <c r="Q109" i="5"/>
  <c r="Q99" i="5"/>
  <c r="Q100" i="5"/>
  <c r="Q101" i="5"/>
  <c r="Q111" i="5"/>
  <c r="Q116" i="5"/>
  <c r="Q117" i="5"/>
  <c r="Q118" i="5"/>
  <c r="Q119" i="5"/>
  <c r="Q121" i="5"/>
  <c r="Q122" i="5"/>
  <c r="Q123" i="5"/>
  <c r="Q124" i="5"/>
  <c r="Q125" i="5"/>
  <c r="Q126" i="5"/>
  <c r="Q127" i="5"/>
  <c r="Q128" i="5"/>
  <c r="Q129" i="5"/>
  <c r="Q130" i="5"/>
  <c r="Q132" i="5"/>
  <c r="Q133" i="5"/>
  <c r="Q134" i="5"/>
  <c r="Q136" i="5"/>
  <c r="Q137" i="5"/>
  <c r="Q138" i="5"/>
  <c r="Q139" i="5"/>
  <c r="Q140" i="5"/>
  <c r="Q142" i="5"/>
  <c r="Q143" i="5"/>
  <c r="Q145" i="5"/>
  <c r="Q146" i="5"/>
  <c r="Q147" i="5"/>
  <c r="Q148" i="5"/>
  <c r="Q149" i="5"/>
  <c r="Q150" i="5"/>
  <c r="Q152" i="5"/>
  <c r="Q153" i="5"/>
  <c r="Q154" i="5"/>
  <c r="Q155" i="5"/>
  <c r="Q160" i="5"/>
  <c r="Q157" i="5"/>
  <c r="Q158" i="5"/>
  <c r="Q159" i="5"/>
  <c r="Q161" i="5"/>
  <c r="Q172" i="5"/>
  <c r="Q163" i="5"/>
  <c r="Q164" i="5"/>
  <c r="Q173" i="5"/>
  <c r="Q174" i="5"/>
  <c r="Q165" i="5"/>
  <c r="Q166" i="5"/>
  <c r="Q167" i="5"/>
  <c r="Q168" i="5"/>
  <c r="Q169" i="5"/>
  <c r="Q170" i="5"/>
  <c r="Q171" i="5"/>
  <c r="Q55" i="5"/>
  <c r="Q56" i="5"/>
  <c r="Q57" i="5"/>
  <c r="Q115" i="5"/>
  <c r="Q151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20" i="5"/>
  <c r="M15" i="5"/>
  <c r="M17" i="5"/>
  <c r="M18" i="5"/>
  <c r="M19" i="5"/>
  <c r="M21" i="5"/>
  <c r="M22" i="5"/>
  <c r="M23" i="5"/>
  <c r="M24" i="5"/>
  <c r="M25" i="5"/>
  <c r="M26" i="5"/>
  <c r="M27" i="5"/>
  <c r="M28" i="5"/>
  <c r="M29" i="5"/>
  <c r="M36" i="5"/>
  <c r="M30" i="5"/>
  <c r="M31" i="5"/>
  <c r="M32" i="5"/>
  <c r="M33" i="5"/>
  <c r="M34" i="5"/>
  <c r="M35" i="5"/>
  <c r="M37" i="5"/>
  <c r="M39" i="5"/>
  <c r="M40" i="5"/>
  <c r="M43" i="5"/>
  <c r="M44" i="5"/>
  <c r="M45" i="5"/>
  <c r="M46" i="5"/>
  <c r="M54" i="5"/>
  <c r="M47" i="5"/>
  <c r="M48" i="5"/>
  <c r="M49" i="5"/>
  <c r="M50" i="5"/>
  <c r="M51" i="5"/>
  <c r="M52" i="5"/>
  <c r="M53" i="5"/>
  <c r="M58" i="5"/>
  <c r="M59" i="5"/>
  <c r="M76" i="5"/>
  <c r="M60" i="5"/>
  <c r="M61" i="5"/>
  <c r="M63" i="5"/>
  <c r="M64" i="5"/>
  <c r="M65" i="5"/>
  <c r="M68" i="5"/>
  <c r="M69" i="5"/>
  <c r="M70" i="5"/>
  <c r="M71" i="5"/>
  <c r="M72" i="5"/>
  <c r="M74" i="5"/>
  <c r="M75" i="5"/>
  <c r="M77" i="5"/>
  <c r="M103" i="5"/>
  <c r="M78" i="5"/>
  <c r="M79" i="5"/>
  <c r="M80" i="5"/>
  <c r="M106" i="5"/>
  <c r="M81" i="5"/>
  <c r="M82" i="5"/>
  <c r="M175" i="5"/>
  <c r="M83" i="5"/>
  <c r="M107" i="5"/>
  <c r="M84" i="5"/>
  <c r="M85" i="5"/>
  <c r="M86" i="5"/>
  <c r="M87" i="5"/>
  <c r="M89" i="5"/>
  <c r="M108" i="5"/>
  <c r="M90" i="5"/>
  <c r="M92" i="5"/>
  <c r="M93" i="5"/>
  <c r="M96" i="5"/>
  <c r="M97" i="5"/>
  <c r="M109" i="5"/>
  <c r="M111" i="5"/>
  <c r="M116" i="5"/>
  <c r="M117" i="5"/>
  <c r="M118" i="5"/>
  <c r="M119" i="5"/>
  <c r="M121" i="5"/>
  <c r="M122" i="5"/>
  <c r="M123" i="5"/>
  <c r="M124" i="5"/>
  <c r="M125" i="5"/>
  <c r="M126" i="5"/>
  <c r="M127" i="5"/>
  <c r="M128" i="5"/>
  <c r="M129" i="5"/>
  <c r="M130" i="5"/>
  <c r="M132" i="5"/>
  <c r="M133" i="5"/>
  <c r="M134" i="5"/>
  <c r="M136" i="5"/>
  <c r="M137" i="5"/>
  <c r="M138" i="5"/>
  <c r="M139" i="5"/>
  <c r="M140" i="5"/>
  <c r="M142" i="5"/>
  <c r="M143" i="5"/>
  <c r="M145" i="5"/>
  <c r="M146" i="5"/>
  <c r="M147" i="5"/>
  <c r="M148" i="5"/>
  <c r="M149" i="5"/>
  <c r="M150" i="5"/>
  <c r="M152" i="5"/>
  <c r="M153" i="5"/>
  <c r="M154" i="5"/>
  <c r="M155" i="5"/>
  <c r="M160" i="5"/>
  <c r="M157" i="5"/>
  <c r="M158" i="5"/>
  <c r="M159" i="5"/>
  <c r="M161" i="5"/>
  <c r="M172" i="5"/>
  <c r="M163" i="5"/>
  <c r="M164" i="5"/>
  <c r="M173" i="5"/>
  <c r="M174" i="5"/>
  <c r="M165" i="5"/>
  <c r="M166" i="5"/>
  <c r="M167" i="5"/>
  <c r="M168" i="5"/>
  <c r="M169" i="5"/>
  <c r="M170" i="5"/>
  <c r="M171" i="5"/>
  <c r="M55" i="5"/>
  <c r="M56" i="5"/>
  <c r="M57" i="5"/>
  <c r="M115" i="5"/>
  <c r="M151" i="5"/>
  <c r="I2" i="5"/>
  <c r="I3" i="5"/>
  <c r="I4" i="5"/>
  <c r="I5" i="5"/>
  <c r="I6" i="5"/>
  <c r="I7" i="5"/>
  <c r="I8" i="5"/>
  <c r="I9" i="5"/>
  <c r="I10" i="5"/>
  <c r="I11" i="5"/>
  <c r="I12" i="5"/>
  <c r="I13" i="5"/>
  <c r="I14" i="5"/>
  <c r="I20" i="5"/>
  <c r="I15" i="5"/>
  <c r="I17" i="5"/>
  <c r="I18" i="5"/>
  <c r="I19" i="5"/>
  <c r="I21" i="5"/>
  <c r="I22" i="5"/>
  <c r="I23" i="5"/>
  <c r="I24" i="5"/>
  <c r="I25" i="5"/>
  <c r="I26" i="5"/>
  <c r="I27" i="5"/>
  <c r="I28" i="5"/>
  <c r="I29" i="5"/>
  <c r="I36" i="5"/>
  <c r="I30" i="5"/>
  <c r="I31" i="5"/>
  <c r="I32" i="5"/>
  <c r="I33" i="5"/>
  <c r="I34" i="5"/>
  <c r="I35" i="5"/>
  <c r="I37" i="5"/>
  <c r="I39" i="5"/>
  <c r="I40" i="5"/>
  <c r="I43" i="5"/>
  <c r="I44" i="5"/>
  <c r="I45" i="5"/>
  <c r="I46" i="5"/>
  <c r="I54" i="5"/>
  <c r="I47" i="5"/>
  <c r="I48" i="5"/>
  <c r="I49" i="5"/>
  <c r="I50" i="5"/>
  <c r="I51" i="5"/>
  <c r="I52" i="5"/>
  <c r="I53" i="5"/>
  <c r="I58" i="5"/>
  <c r="I59" i="5"/>
  <c r="I76" i="5"/>
  <c r="I60" i="5"/>
  <c r="I61" i="5"/>
  <c r="I63" i="5"/>
  <c r="I64" i="5"/>
  <c r="I65" i="5"/>
  <c r="I68" i="5"/>
  <c r="I69" i="5"/>
  <c r="I70" i="5"/>
  <c r="I71" i="5"/>
  <c r="I72" i="5"/>
  <c r="I74" i="5"/>
  <c r="I75" i="5"/>
  <c r="I102" i="5"/>
  <c r="I77" i="5"/>
  <c r="I103" i="5"/>
  <c r="I78" i="5"/>
  <c r="I79" i="5"/>
  <c r="I80" i="5"/>
  <c r="I106" i="5"/>
  <c r="I81" i="5"/>
  <c r="I82" i="5"/>
  <c r="I175" i="5"/>
  <c r="I83" i="5"/>
  <c r="I107" i="5"/>
  <c r="I84" i="5"/>
  <c r="I85" i="5"/>
  <c r="I86" i="5"/>
  <c r="I87" i="5"/>
  <c r="I89" i="5"/>
  <c r="I108" i="5"/>
  <c r="I90" i="5"/>
  <c r="I92" i="5"/>
  <c r="I93" i="5"/>
  <c r="I96" i="5"/>
  <c r="I97" i="5"/>
  <c r="I109" i="5"/>
  <c r="I100" i="5"/>
  <c r="I101" i="5"/>
  <c r="I111" i="5"/>
  <c r="I116" i="5"/>
  <c r="I117" i="5"/>
  <c r="I118" i="5"/>
  <c r="I119" i="5"/>
  <c r="I121" i="5"/>
  <c r="I122" i="5"/>
  <c r="I123" i="5"/>
  <c r="I124" i="5"/>
  <c r="I125" i="5"/>
  <c r="I126" i="5"/>
  <c r="I127" i="5"/>
  <c r="I128" i="5"/>
  <c r="I129" i="5"/>
  <c r="I130" i="5"/>
  <c r="I132" i="5"/>
  <c r="I133" i="5"/>
  <c r="I134" i="5"/>
  <c r="I136" i="5"/>
  <c r="I137" i="5"/>
  <c r="I138" i="5"/>
  <c r="I139" i="5"/>
  <c r="I140" i="5"/>
  <c r="I142" i="5"/>
  <c r="I143" i="5"/>
  <c r="I145" i="5"/>
  <c r="I146" i="5"/>
  <c r="I147" i="5"/>
  <c r="I148" i="5"/>
  <c r="I149" i="5"/>
  <c r="I150" i="5"/>
  <c r="I152" i="5"/>
  <c r="I153" i="5"/>
  <c r="I154" i="5"/>
  <c r="I155" i="5"/>
  <c r="I160" i="5"/>
  <c r="I157" i="5"/>
  <c r="I158" i="5"/>
  <c r="I159" i="5"/>
  <c r="I161" i="5"/>
  <c r="I172" i="5"/>
  <c r="I163" i="5"/>
  <c r="I164" i="5"/>
  <c r="I173" i="5"/>
  <c r="I174" i="5"/>
  <c r="I165" i="5"/>
  <c r="I166" i="5"/>
  <c r="I167" i="5"/>
  <c r="I168" i="5"/>
  <c r="I169" i="5"/>
  <c r="I170" i="5"/>
  <c r="I171" i="5"/>
  <c r="I55" i="5"/>
  <c r="I56" i="5"/>
  <c r="I57" i="5"/>
  <c r="I115" i="5"/>
  <c r="I151" i="5"/>
  <c r="Q176" i="5" l="1"/>
  <c r="I176" i="5"/>
  <c r="M176" i="5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7" i="7"/>
  <c r="G39" i="7"/>
  <c r="G40" i="7"/>
  <c r="G43" i="7"/>
  <c r="G44" i="7"/>
  <c r="G45" i="7"/>
  <c r="G46" i="7"/>
  <c r="G47" i="7"/>
  <c r="G48" i="7"/>
  <c r="G49" i="7"/>
  <c r="G50" i="7"/>
  <c r="G51" i="7"/>
  <c r="G52" i="7"/>
  <c r="G53" i="7"/>
  <c r="G58" i="7"/>
  <c r="G59" i="7"/>
  <c r="G60" i="7"/>
  <c r="G61" i="7"/>
  <c r="G62" i="7"/>
  <c r="G63" i="7"/>
  <c r="G64" i="7"/>
  <c r="G65" i="7"/>
  <c r="G68" i="7"/>
  <c r="G69" i="7"/>
  <c r="G70" i="7"/>
  <c r="G71" i="7"/>
  <c r="G72" i="7"/>
  <c r="G74" i="7"/>
  <c r="G75" i="7"/>
  <c r="G77" i="7"/>
  <c r="G78" i="7"/>
  <c r="G79" i="7"/>
  <c r="G80" i="7"/>
  <c r="G81" i="7"/>
  <c r="G82" i="7"/>
  <c r="G175" i="7"/>
  <c r="G83" i="7"/>
  <c r="G84" i="7"/>
  <c r="G85" i="7"/>
  <c r="G86" i="7"/>
  <c r="G87" i="7"/>
  <c r="G89" i="7"/>
  <c r="G90" i="7"/>
  <c r="G91" i="7"/>
  <c r="G92" i="7"/>
  <c r="G93" i="7"/>
  <c r="G96" i="7"/>
  <c r="G97" i="7"/>
  <c r="G100" i="7"/>
  <c r="G101" i="7"/>
  <c r="G111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2" i="7"/>
  <c r="G133" i="7"/>
  <c r="G134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2" i="7"/>
  <c r="G153" i="7"/>
  <c r="G154" i="7"/>
  <c r="G155" i="7"/>
  <c r="G157" i="7"/>
  <c r="G158" i="7"/>
  <c r="G159" i="7"/>
  <c r="G161" i="7"/>
  <c r="G162" i="7"/>
  <c r="G163" i="7"/>
  <c r="G164" i="7"/>
  <c r="G173" i="7"/>
  <c r="G174" i="7"/>
  <c r="G165" i="7"/>
  <c r="G166" i="7"/>
  <c r="G167" i="7"/>
  <c r="G168" i="7"/>
  <c r="G169" i="7"/>
  <c r="G170" i="7"/>
  <c r="G171" i="7"/>
  <c r="G55" i="7"/>
  <c r="G56" i="7"/>
  <c r="G57" i="7"/>
  <c r="G115" i="7"/>
  <c r="G151" i="7"/>
  <c r="G176" i="7" l="1"/>
  <c r="I3" i="7" l="1"/>
  <c r="I7" i="7"/>
  <c r="I11" i="7"/>
  <c r="I15" i="7"/>
  <c r="I19" i="7"/>
  <c r="I23" i="7"/>
  <c r="I27" i="7"/>
  <c r="I31" i="7"/>
  <c r="I35" i="7"/>
  <c r="I39" i="7"/>
  <c r="I43" i="7"/>
  <c r="I4" i="7"/>
  <c r="I8" i="7"/>
  <c r="I12" i="7"/>
  <c r="I16" i="7"/>
  <c r="I20" i="7"/>
  <c r="I24" i="7"/>
  <c r="I28" i="7"/>
  <c r="I32" i="7"/>
  <c r="I36" i="7"/>
  <c r="I40" i="7"/>
  <c r="I44" i="7"/>
  <c r="I48" i="7"/>
  <c r="I52" i="7"/>
  <c r="I59" i="7"/>
  <c r="J59" i="24" s="1"/>
  <c r="I63" i="7"/>
  <c r="J63" i="24" s="1"/>
  <c r="I67" i="7"/>
  <c r="J67" i="24" s="1"/>
  <c r="I71" i="7"/>
  <c r="J71" i="24" s="1"/>
  <c r="I75" i="7"/>
  <c r="J75" i="24" s="1"/>
  <c r="I79" i="7"/>
  <c r="J79" i="24" s="1"/>
  <c r="I175" i="7"/>
  <c r="J175" i="24" s="1"/>
  <c r="I86" i="7"/>
  <c r="J86" i="24" s="1"/>
  <c r="I90" i="7"/>
  <c r="J90" i="24" s="1"/>
  <c r="I94" i="7"/>
  <c r="J94" i="24" s="1"/>
  <c r="I109" i="7"/>
  <c r="J109" i="24" s="1"/>
  <c r="I100" i="7"/>
  <c r="J100" i="24" s="1"/>
  <c r="I104" i="7"/>
  <c r="J104" i="24" s="1"/>
  <c r="I108" i="7"/>
  <c r="J108" i="24" s="1"/>
  <c r="I113" i="7"/>
  <c r="J113" i="24" s="1"/>
  <c r="I118" i="7"/>
  <c r="J118" i="24" s="1"/>
  <c r="I122" i="7"/>
  <c r="J122" i="24" s="1"/>
  <c r="I126" i="7"/>
  <c r="J126" i="24" s="1"/>
  <c r="I130" i="7"/>
  <c r="J130" i="24" s="1"/>
  <c r="I134" i="7"/>
  <c r="J134" i="24" s="1"/>
  <c r="I138" i="7"/>
  <c r="J138" i="24" s="1"/>
  <c r="I142" i="7"/>
  <c r="J142" i="24" s="1"/>
  <c r="I146" i="7"/>
  <c r="J146" i="24" s="1"/>
  <c r="I150" i="7"/>
  <c r="J150" i="24" s="1"/>
  <c r="I155" i="7"/>
  <c r="J155" i="24" s="1"/>
  <c r="I159" i="7"/>
  <c r="J159" i="24" s="1"/>
  <c r="I163" i="7"/>
  <c r="J163" i="24" s="1"/>
  <c r="I167" i="7"/>
  <c r="J167" i="24" s="1"/>
  <c r="I171" i="7"/>
  <c r="J171" i="24" s="1"/>
  <c r="I55" i="7"/>
  <c r="J55" i="24" s="1"/>
  <c r="I57" i="7"/>
  <c r="J57" i="24" s="1"/>
  <c r="I170" i="7"/>
  <c r="J170" i="24" s="1"/>
  <c r="I162" i="7"/>
  <c r="J162" i="24" s="1"/>
  <c r="I154" i="7"/>
  <c r="J154" i="24" s="1"/>
  <c r="I145" i="7"/>
  <c r="J145" i="24" s="1"/>
  <c r="I137" i="7"/>
  <c r="J137" i="24" s="1"/>
  <c r="I129" i="7"/>
  <c r="J129" i="24" s="1"/>
  <c r="I121" i="7"/>
  <c r="J121" i="24" s="1"/>
  <c r="I5" i="7"/>
  <c r="I9" i="7"/>
  <c r="I13" i="7"/>
  <c r="I17" i="7"/>
  <c r="I21" i="7"/>
  <c r="I25" i="7"/>
  <c r="I29" i="7"/>
  <c r="I33" i="7"/>
  <c r="I37" i="7"/>
  <c r="I41" i="7"/>
  <c r="I45" i="7"/>
  <c r="I6" i="7"/>
  <c r="I10" i="7"/>
  <c r="I14" i="7"/>
  <c r="I18" i="7"/>
  <c r="I22" i="7"/>
  <c r="I26" i="7"/>
  <c r="I30" i="7"/>
  <c r="I34" i="7"/>
  <c r="I38" i="7"/>
  <c r="I42" i="7"/>
  <c r="I46" i="7"/>
  <c r="I50" i="7"/>
  <c r="I54" i="7"/>
  <c r="I61" i="7"/>
  <c r="J61" i="24" s="1"/>
  <c r="I65" i="7"/>
  <c r="J65" i="24" s="1"/>
  <c r="I69" i="7"/>
  <c r="J69" i="24" s="1"/>
  <c r="I73" i="7"/>
  <c r="J73" i="24" s="1"/>
  <c r="I77" i="7"/>
  <c r="J77" i="24" s="1"/>
  <c r="I81" i="7"/>
  <c r="J81" i="24" s="1"/>
  <c r="I84" i="7"/>
  <c r="J84" i="24" s="1"/>
  <c r="I88" i="7"/>
  <c r="J88" i="24" s="1"/>
  <c r="I92" i="7"/>
  <c r="J92" i="24" s="1"/>
  <c r="I96" i="7"/>
  <c r="J96" i="24" s="1"/>
  <c r="I98" i="7"/>
  <c r="J98" i="24" s="1"/>
  <c r="I102" i="7"/>
  <c r="J102" i="24" s="1"/>
  <c r="I106" i="7"/>
  <c r="J106" i="24" s="1"/>
  <c r="I111" i="7"/>
  <c r="J111" i="24" s="1"/>
  <c r="I116" i="7"/>
  <c r="J116" i="24" s="1"/>
  <c r="I120" i="7"/>
  <c r="J120" i="24" s="1"/>
  <c r="I124" i="7"/>
  <c r="J124" i="24" s="1"/>
  <c r="I128" i="7"/>
  <c r="J128" i="24" s="1"/>
  <c r="I132" i="7"/>
  <c r="J132" i="24" s="1"/>
  <c r="I136" i="7"/>
  <c r="J136" i="24" s="1"/>
  <c r="I140" i="7"/>
  <c r="J140" i="24" s="1"/>
  <c r="I144" i="7"/>
  <c r="J144" i="24" s="1"/>
  <c r="I148" i="7"/>
  <c r="J148" i="24" s="1"/>
  <c r="I153" i="7"/>
  <c r="J153" i="24" s="1"/>
  <c r="I157" i="7"/>
  <c r="J157" i="24" s="1"/>
  <c r="I161" i="7"/>
  <c r="J161" i="24" s="1"/>
  <c r="I165" i="7"/>
  <c r="J165" i="24" s="1"/>
  <c r="I169" i="7"/>
  <c r="J169" i="24" s="1"/>
  <c r="I173" i="7"/>
  <c r="J173" i="24" s="1"/>
  <c r="I151" i="7"/>
  <c r="J151" i="24" s="1"/>
  <c r="I174" i="7"/>
  <c r="J174" i="24" s="1"/>
  <c r="I166" i="7"/>
  <c r="J166" i="24" s="1"/>
  <c r="I158" i="7"/>
  <c r="J158" i="24" s="1"/>
  <c r="I149" i="7"/>
  <c r="J149" i="24" s="1"/>
  <c r="I141" i="7"/>
  <c r="J141" i="24" s="1"/>
  <c r="I133" i="7"/>
  <c r="J133" i="24" s="1"/>
  <c r="I125" i="7"/>
  <c r="J125" i="24" s="1"/>
  <c r="I117" i="7"/>
  <c r="J117" i="24" s="1"/>
  <c r="I107" i="7"/>
  <c r="J107" i="24" s="1"/>
  <c r="I99" i="7"/>
  <c r="J99" i="24" s="1"/>
  <c r="I93" i="7"/>
  <c r="J93" i="24" s="1"/>
  <c r="I85" i="7"/>
  <c r="J85" i="24" s="1"/>
  <c r="I78" i="7"/>
  <c r="J78" i="24" s="1"/>
  <c r="I70" i="7"/>
  <c r="J70" i="24" s="1"/>
  <c r="I62" i="7"/>
  <c r="J62" i="24" s="1"/>
  <c r="I51" i="7"/>
  <c r="I2" i="7"/>
  <c r="I56" i="7"/>
  <c r="J56" i="24" s="1"/>
  <c r="I168" i="7"/>
  <c r="J168" i="24" s="1"/>
  <c r="I160" i="7"/>
  <c r="J160" i="24" s="1"/>
  <c r="I152" i="7"/>
  <c r="J152" i="24" s="1"/>
  <c r="I143" i="7"/>
  <c r="J143" i="24" s="1"/>
  <c r="I135" i="7"/>
  <c r="J135" i="24" s="1"/>
  <c r="I127" i="7"/>
  <c r="J127" i="24" s="1"/>
  <c r="I119" i="7"/>
  <c r="J119" i="24" s="1"/>
  <c r="I110" i="7"/>
  <c r="J110" i="24" s="1"/>
  <c r="I101" i="7"/>
  <c r="J101" i="24" s="1"/>
  <c r="I95" i="7"/>
  <c r="J95" i="24" s="1"/>
  <c r="I87" i="7"/>
  <c r="J87" i="24" s="1"/>
  <c r="I80" i="7"/>
  <c r="J80" i="24" s="1"/>
  <c r="I72" i="7"/>
  <c r="J72" i="24" s="1"/>
  <c r="I112" i="7"/>
  <c r="J112" i="24" s="1"/>
  <c r="I97" i="7"/>
  <c r="J97" i="24" s="1"/>
  <c r="I82" i="7"/>
  <c r="J82" i="24" s="1"/>
  <c r="I66" i="7"/>
  <c r="J66" i="24" s="1"/>
  <c r="I47" i="7"/>
  <c r="I172" i="7"/>
  <c r="J172" i="24" s="1"/>
  <c r="I156" i="7"/>
  <c r="J156" i="24" s="1"/>
  <c r="I139" i="7"/>
  <c r="J139" i="24" s="1"/>
  <c r="I123" i="7"/>
  <c r="J123" i="24" s="1"/>
  <c r="I105" i="7"/>
  <c r="J105" i="24" s="1"/>
  <c r="I91" i="7"/>
  <c r="J91" i="24" s="1"/>
  <c r="I76" i="7"/>
  <c r="J76" i="24" s="1"/>
  <c r="I64" i="7"/>
  <c r="J64" i="24" s="1"/>
  <c r="I53" i="7"/>
  <c r="I103" i="7"/>
  <c r="J103" i="24" s="1"/>
  <c r="I89" i="7"/>
  <c r="J89" i="24" s="1"/>
  <c r="I74" i="7"/>
  <c r="J74" i="24" s="1"/>
  <c r="I58" i="7"/>
  <c r="J58" i="24" s="1"/>
  <c r="I115" i="7"/>
  <c r="J115" i="24" s="1"/>
  <c r="I164" i="7"/>
  <c r="J164" i="24" s="1"/>
  <c r="I147" i="7"/>
  <c r="J147" i="24" s="1"/>
  <c r="I131" i="7"/>
  <c r="J131" i="24" s="1"/>
  <c r="I114" i="7"/>
  <c r="J114" i="24" s="1"/>
  <c r="I83" i="7"/>
  <c r="J83" i="24" s="1"/>
  <c r="I68" i="7"/>
  <c r="J68" i="24" s="1"/>
  <c r="I60" i="7"/>
  <c r="J60" i="24" s="1"/>
  <c r="I49" i="7"/>
  <c r="H173" i="23"/>
  <c r="H176" i="23" s="1"/>
  <c r="G173" i="23"/>
  <c r="G176" i="23" s="1"/>
  <c r="J39" i="23" l="1"/>
  <c r="J41" i="23"/>
  <c r="J43" i="23"/>
  <c r="J45" i="23"/>
  <c r="J47" i="23"/>
  <c r="J49" i="23"/>
  <c r="J51" i="23"/>
  <c r="J53" i="23"/>
  <c r="J58" i="23"/>
  <c r="J60" i="23"/>
  <c r="J62" i="23"/>
  <c r="J64" i="23"/>
  <c r="J66" i="23"/>
  <c r="J68" i="23"/>
  <c r="J70" i="23"/>
  <c r="J72" i="23"/>
  <c r="J74" i="23"/>
  <c r="J76" i="23"/>
  <c r="J78" i="23"/>
  <c r="J80" i="23"/>
  <c r="J82" i="23"/>
  <c r="J83" i="23"/>
  <c r="J85" i="23"/>
  <c r="J87" i="23"/>
  <c r="J89" i="23"/>
  <c r="J91" i="23"/>
  <c r="J40" i="23"/>
  <c r="J42" i="23"/>
  <c r="J44" i="23"/>
  <c r="J46" i="23"/>
  <c r="J48" i="23"/>
  <c r="J50" i="23"/>
  <c r="J52" i="23"/>
  <c r="J54" i="23"/>
  <c r="J59" i="23"/>
  <c r="J61" i="23"/>
  <c r="J63" i="23"/>
  <c r="J65" i="23"/>
  <c r="J67" i="23"/>
  <c r="J69" i="23"/>
  <c r="J71" i="23"/>
  <c r="J73" i="23"/>
  <c r="J75" i="23"/>
  <c r="J77" i="23"/>
  <c r="J79" i="23"/>
  <c r="J81" i="23"/>
  <c r="J175" i="23"/>
  <c r="J84" i="23"/>
  <c r="J86" i="23"/>
  <c r="J88" i="23"/>
  <c r="J90" i="23"/>
  <c r="J92" i="23"/>
  <c r="J93" i="23"/>
  <c r="J95" i="23"/>
  <c r="J96" i="23"/>
  <c r="J109" i="23"/>
  <c r="J98" i="23"/>
  <c r="J100" i="23"/>
  <c r="J102" i="23"/>
  <c r="J104" i="23"/>
  <c r="J106" i="23"/>
  <c r="J108" i="23"/>
  <c r="J111" i="23"/>
  <c r="J113" i="23"/>
  <c r="J116" i="23"/>
  <c r="J118" i="23"/>
  <c r="J119" i="23"/>
  <c r="J120" i="23"/>
  <c r="J121" i="23"/>
  <c r="J123" i="23"/>
  <c r="J125" i="23"/>
  <c r="J127" i="23"/>
  <c r="J129" i="23"/>
  <c r="J131" i="23"/>
  <c r="J133" i="23"/>
  <c r="J135" i="23"/>
  <c r="J137" i="23"/>
  <c r="J139" i="23"/>
  <c r="J141" i="23"/>
  <c r="J143" i="23"/>
  <c r="J145" i="23"/>
  <c r="J147" i="23"/>
  <c r="J149" i="23"/>
  <c r="J152" i="23"/>
  <c r="J154" i="23"/>
  <c r="J156" i="23"/>
  <c r="J158" i="23"/>
  <c r="J160" i="23"/>
  <c r="J162" i="23"/>
  <c r="J164" i="23"/>
  <c r="J166" i="23"/>
  <c r="J168" i="23"/>
  <c r="J170" i="23"/>
  <c r="J172" i="23"/>
  <c r="J174" i="23"/>
  <c r="J56" i="23"/>
  <c r="J115" i="23"/>
  <c r="J17" i="23"/>
  <c r="J19" i="23"/>
  <c r="J21" i="23"/>
  <c r="J23" i="23"/>
  <c r="J25" i="23"/>
  <c r="J27" i="23"/>
  <c r="J29" i="23"/>
  <c r="J31" i="23"/>
  <c r="J33" i="23"/>
  <c r="J35" i="23"/>
  <c r="J37" i="23"/>
  <c r="J7" i="23"/>
  <c r="J9" i="23"/>
  <c r="J11" i="23"/>
  <c r="J94" i="23"/>
  <c r="J97" i="23"/>
  <c r="J103" i="23"/>
  <c r="J107" i="23"/>
  <c r="J112" i="23"/>
  <c r="J117" i="23"/>
  <c r="J122" i="23"/>
  <c r="J126" i="23"/>
  <c r="J130" i="23"/>
  <c r="J134" i="23"/>
  <c r="J138" i="23"/>
  <c r="J142" i="23"/>
  <c r="J146" i="23"/>
  <c r="J150" i="23"/>
  <c r="J155" i="23"/>
  <c r="J159" i="23"/>
  <c r="J163" i="23"/>
  <c r="J167" i="23"/>
  <c r="J171" i="23"/>
  <c r="J55" i="23"/>
  <c r="J151" i="23"/>
  <c r="J20" i="23"/>
  <c r="J24" i="23"/>
  <c r="J28" i="23"/>
  <c r="J32" i="23"/>
  <c r="J36" i="23"/>
  <c r="J8" i="23"/>
  <c r="J12" i="23"/>
  <c r="J14" i="23"/>
  <c r="J16" i="23"/>
  <c r="J4" i="23"/>
  <c r="J6" i="23"/>
  <c r="J99" i="23"/>
  <c r="J101" i="23"/>
  <c r="J105" i="23"/>
  <c r="J110" i="23"/>
  <c r="J114" i="23"/>
  <c r="J124" i="23"/>
  <c r="J128" i="23"/>
  <c r="J132" i="23"/>
  <c r="J136" i="23"/>
  <c r="J140" i="23"/>
  <c r="J144" i="23"/>
  <c r="J148" i="23"/>
  <c r="J153" i="23"/>
  <c r="J157" i="23"/>
  <c r="J161" i="23"/>
  <c r="J165" i="23"/>
  <c r="J169" i="23"/>
  <c r="J173" i="23"/>
  <c r="J57" i="23"/>
  <c r="J18" i="23"/>
  <c r="J22" i="23"/>
  <c r="J26" i="23"/>
  <c r="J30" i="23"/>
  <c r="J34" i="23"/>
  <c r="J38" i="23"/>
  <c r="J10" i="23"/>
  <c r="J13" i="23"/>
  <c r="J15" i="23"/>
  <c r="J3" i="23"/>
  <c r="J5" i="23"/>
  <c r="K112" i="24" l="1"/>
  <c r="J2" i="23" l="1"/>
  <c r="I176" i="7" l="1"/>
  <c r="J176" i="23"/>
  <c r="K95" i="24" l="1"/>
  <c r="F51" i="24"/>
  <c r="F45" i="24"/>
  <c r="F38" i="24"/>
  <c r="F30" i="24"/>
  <c r="F23" i="24"/>
  <c r="F20" i="24"/>
  <c r="F14" i="24"/>
  <c r="F10" i="24"/>
  <c r="F6" i="24"/>
  <c r="F2" i="24"/>
  <c r="F4" i="24" l="1"/>
  <c r="F8" i="24"/>
  <c r="F12" i="24"/>
  <c r="F16" i="24"/>
  <c r="F19" i="24"/>
  <c r="F21" i="24"/>
  <c r="F27" i="24"/>
  <c r="F34" i="24"/>
  <c r="F42" i="24"/>
  <c r="F47" i="24"/>
  <c r="F3" i="24"/>
  <c r="F5" i="24"/>
  <c r="F7" i="24"/>
  <c r="F9" i="24"/>
  <c r="F11" i="24"/>
  <c r="F13" i="24"/>
  <c r="F15" i="24"/>
  <c r="F17" i="24"/>
  <c r="F18" i="24"/>
  <c r="F22" i="24"/>
  <c r="F25" i="24"/>
  <c r="F32" i="24"/>
  <c r="F36" i="24"/>
  <c r="F40" i="24"/>
  <c r="F46" i="24"/>
  <c r="F49" i="24"/>
  <c r="F53" i="24"/>
  <c r="F24" i="24"/>
  <c r="F26" i="24"/>
  <c r="F28" i="24"/>
  <c r="F29" i="24"/>
  <c r="F31" i="24"/>
  <c r="F33" i="24"/>
  <c r="F35" i="24"/>
  <c r="F37" i="24"/>
  <c r="F39" i="24"/>
  <c r="F41" i="24"/>
  <c r="F43" i="24"/>
  <c r="F44" i="24"/>
  <c r="F48" i="24"/>
  <c r="F50" i="24"/>
  <c r="F52" i="24"/>
  <c r="F54" i="24"/>
  <c r="F176" i="24" l="1"/>
  <c r="H52" i="24" l="1"/>
  <c r="H48" i="24"/>
  <c r="H43" i="24"/>
  <c r="H39" i="24"/>
  <c r="H35" i="24"/>
  <c r="H31" i="24"/>
  <c r="H28" i="24"/>
  <c r="H24" i="24"/>
  <c r="H18" i="24"/>
  <c r="H15" i="24"/>
  <c r="H11" i="24"/>
  <c r="H7" i="24"/>
  <c r="H3" i="24"/>
  <c r="H4" i="24"/>
  <c r="H54" i="24"/>
  <c r="H50" i="24"/>
  <c r="H44" i="24"/>
  <c r="H41" i="24"/>
  <c r="H37" i="24"/>
  <c r="H33" i="24"/>
  <c r="H29" i="24"/>
  <c r="H26" i="24"/>
  <c r="H22" i="24"/>
  <c r="H17" i="24"/>
  <c r="H13" i="24"/>
  <c r="H9" i="24"/>
  <c r="H5" i="24"/>
  <c r="G4" i="24"/>
  <c r="H12" i="24" l="1"/>
  <c r="H19" i="24"/>
  <c r="H25" i="24"/>
  <c r="H32" i="24"/>
  <c r="H40" i="24"/>
  <c r="H46" i="24"/>
  <c r="H53" i="24"/>
  <c r="H8" i="24"/>
  <c r="H16" i="24"/>
  <c r="H21" i="24"/>
  <c r="H36" i="24"/>
  <c r="H49" i="24"/>
  <c r="H6" i="24"/>
  <c r="H10" i="24"/>
  <c r="H14" i="24"/>
  <c r="H20" i="24"/>
  <c r="H23" i="24"/>
  <c r="H27" i="24"/>
  <c r="H30" i="24"/>
  <c r="H34" i="24"/>
  <c r="H38" i="24"/>
  <c r="H42" i="24"/>
  <c r="H45" i="24"/>
  <c r="H47" i="24"/>
  <c r="H51" i="24"/>
  <c r="H2" i="24"/>
  <c r="G12" i="24"/>
  <c r="G19" i="24"/>
  <c r="G25" i="24"/>
  <c r="G6" i="24"/>
  <c r="G10" i="24"/>
  <c r="G14" i="24"/>
  <c r="G20" i="24"/>
  <c r="G23" i="24"/>
  <c r="G27" i="24"/>
  <c r="G30" i="24"/>
  <c r="G34" i="24"/>
  <c r="G38" i="24"/>
  <c r="G42" i="24"/>
  <c r="G45" i="24"/>
  <c r="G47" i="24"/>
  <c r="G51" i="24"/>
  <c r="G5" i="24"/>
  <c r="G9" i="24"/>
  <c r="G13" i="24"/>
  <c r="G17" i="24"/>
  <c r="G22" i="24"/>
  <c r="G26" i="24"/>
  <c r="G29" i="24"/>
  <c r="G33" i="24"/>
  <c r="G37" i="24"/>
  <c r="G41" i="24"/>
  <c r="G44" i="24"/>
  <c r="G50" i="24"/>
  <c r="G54" i="24"/>
  <c r="G2" i="24"/>
  <c r="G8" i="24"/>
  <c r="G16" i="24"/>
  <c r="G21" i="24"/>
  <c r="G32" i="24"/>
  <c r="G36" i="24"/>
  <c r="G40" i="24"/>
  <c r="G46" i="24"/>
  <c r="G49" i="24"/>
  <c r="G53" i="24"/>
  <c r="G3" i="24"/>
  <c r="G7" i="24"/>
  <c r="G11" i="24"/>
  <c r="G15" i="24"/>
  <c r="G18" i="24"/>
  <c r="G24" i="24"/>
  <c r="G28" i="24"/>
  <c r="G31" i="24"/>
  <c r="G35" i="24"/>
  <c r="G39" i="24"/>
  <c r="G43" i="24"/>
  <c r="G48" i="24"/>
  <c r="G52" i="24"/>
  <c r="G176" i="24" l="1"/>
  <c r="H176" i="24"/>
  <c r="I52" i="24" l="1"/>
  <c r="I48" i="24"/>
  <c r="I43" i="24"/>
  <c r="I39" i="24"/>
  <c r="I35" i="24"/>
  <c r="I31" i="24"/>
  <c r="I28" i="24"/>
  <c r="I24" i="24"/>
  <c r="I18" i="24"/>
  <c r="I15" i="24"/>
  <c r="I11" i="24"/>
  <c r="I7" i="24"/>
  <c r="I3" i="24"/>
  <c r="I53" i="24"/>
  <c r="I49" i="24"/>
  <c r="I46" i="24"/>
  <c r="I40" i="24"/>
  <c r="I36" i="24"/>
  <c r="I32" i="24"/>
  <c r="I25" i="24"/>
  <c r="I21" i="24"/>
  <c r="I19" i="24"/>
  <c r="I16" i="24"/>
  <c r="I12" i="24"/>
  <c r="I8" i="24"/>
  <c r="I4" i="24"/>
  <c r="I54" i="24"/>
  <c r="I50" i="24"/>
  <c r="I44" i="24"/>
  <c r="I41" i="24"/>
  <c r="I37" i="24"/>
  <c r="I33" i="24"/>
  <c r="I29" i="24"/>
  <c r="I26" i="24"/>
  <c r="I22" i="24"/>
  <c r="I17" i="24"/>
  <c r="I13" i="24"/>
  <c r="I9" i="24"/>
  <c r="I5" i="24"/>
  <c r="I2" i="24"/>
  <c r="I51" i="24"/>
  <c r="I47" i="24"/>
  <c r="I45" i="24"/>
  <c r="I42" i="24"/>
  <c r="I38" i="24"/>
  <c r="I34" i="24"/>
  <c r="I30" i="24"/>
  <c r="I27" i="24"/>
  <c r="I23" i="24"/>
  <c r="I20" i="24"/>
  <c r="I14" i="24"/>
  <c r="I10" i="24"/>
  <c r="I6" i="24"/>
  <c r="J6" i="24"/>
  <c r="J20" i="24"/>
  <c r="J46" i="24"/>
  <c r="J3" i="24"/>
  <c r="J18" i="24"/>
  <c r="J7" i="24"/>
  <c r="J2" i="24"/>
  <c r="J15" i="24"/>
  <c r="J40" i="24"/>
  <c r="J51" i="24"/>
  <c r="J12" i="24"/>
  <c r="J31" i="24"/>
  <c r="J48" i="24"/>
  <c r="J54" i="24"/>
  <c r="J13" i="24"/>
  <c r="J32" i="24"/>
  <c r="J50" i="24"/>
  <c r="J16" i="24"/>
  <c r="J42" i="24"/>
  <c r="J53" i="24"/>
  <c r="K148" i="24" l="1"/>
  <c r="K172" i="24"/>
  <c r="K140" i="24"/>
  <c r="K115" i="24"/>
  <c r="K144" i="24"/>
  <c r="K20" i="24"/>
  <c r="K88" i="24"/>
  <c r="K79" i="24"/>
  <c r="K54" i="24"/>
  <c r="K48" i="24"/>
  <c r="K31" i="24"/>
  <c r="K12" i="24"/>
  <c r="K75" i="24"/>
  <c r="K40" i="24"/>
  <c r="K15" i="24"/>
  <c r="K91" i="24"/>
  <c r="K77" i="24"/>
  <c r="K7" i="24"/>
  <c r="K71" i="24"/>
  <c r="K59" i="24"/>
  <c r="K18" i="24"/>
  <c r="K3" i="24"/>
  <c r="K84" i="24"/>
  <c r="K67" i="24"/>
  <c r="K50" i="24"/>
  <c r="K32" i="24"/>
  <c r="K13" i="24"/>
  <c r="K105" i="24"/>
  <c r="K156" i="24"/>
  <c r="K106" i="24"/>
  <c r="K158" i="24"/>
  <c r="K151" i="24"/>
  <c r="K98" i="24"/>
  <c r="K173" i="24"/>
  <c r="K57" i="24"/>
  <c r="K132" i="24"/>
  <c r="K169" i="24"/>
  <c r="K129" i="24"/>
  <c r="K164" i="24"/>
  <c r="K174" i="24"/>
  <c r="K162" i="24"/>
  <c r="K154" i="24"/>
  <c r="K87" i="24"/>
  <c r="K69" i="24"/>
  <c r="K53" i="24"/>
  <c r="K16" i="24"/>
  <c r="K90" i="24"/>
  <c r="K135" i="24"/>
  <c r="K160" i="24"/>
  <c r="K167" i="24"/>
  <c r="K131" i="24"/>
  <c r="K159" i="24"/>
  <c r="K119" i="24"/>
  <c r="K42" i="24"/>
  <c r="K70" i="24"/>
  <c r="K66" i="24"/>
  <c r="K51" i="24"/>
  <c r="K62" i="24"/>
  <c r="K89" i="24"/>
  <c r="K68" i="24"/>
  <c r="K61" i="24"/>
  <c r="K46" i="24"/>
  <c r="I176" i="24"/>
  <c r="K85" i="24"/>
  <c r="K6" i="24"/>
  <c r="K2" i="24"/>
  <c r="K65" i="24" l="1"/>
  <c r="K107" i="24" l="1"/>
  <c r="K113" i="24"/>
  <c r="K124" i="24"/>
  <c r="K128" i="24"/>
  <c r="K134" i="24"/>
  <c r="K96" i="24"/>
  <c r="K101" i="24"/>
  <c r="K152" i="24"/>
  <c r="K111" i="24"/>
  <c r="K125" i="24"/>
  <c r="K136" i="24"/>
  <c r="K100" i="24"/>
  <c r="K150" i="24"/>
  <c r="K161" i="24"/>
  <c r="K55" i="24"/>
  <c r="K104" i="24"/>
  <c r="K118" i="24"/>
  <c r="K127" i="24"/>
  <c r="K138" i="24"/>
  <c r="K102" i="24"/>
  <c r="K168" i="24"/>
  <c r="K157" i="24"/>
  <c r="K166" i="24"/>
  <c r="K171" i="24"/>
  <c r="K103" i="24"/>
  <c r="K110" i="24"/>
  <c r="K116" i="24"/>
  <c r="K122" i="24"/>
  <c r="K126" i="24"/>
  <c r="K133" i="24"/>
  <c r="K137" i="24"/>
  <c r="K142" i="24"/>
  <c r="K97" i="24"/>
  <c r="K149" i="24"/>
  <c r="K108" i="24"/>
  <c r="K117" i="24"/>
  <c r="K123" i="24"/>
  <c r="K130" i="24"/>
  <c r="K141" i="24"/>
  <c r="K109" i="24"/>
  <c r="K145" i="24"/>
  <c r="K153" i="24"/>
  <c r="K155" i="24"/>
  <c r="K165" i="24"/>
  <c r="K170" i="24"/>
  <c r="K56" i="24"/>
  <c r="K114" i="24"/>
  <c r="K121" i="24"/>
  <c r="K143" i="24"/>
  <c r="K99" i="24"/>
  <c r="K147" i="24"/>
  <c r="K81" i="24"/>
  <c r="J4" i="24"/>
  <c r="J19" i="24"/>
  <c r="K19" i="24" s="1"/>
  <c r="J26" i="24"/>
  <c r="K26" i="24" s="1"/>
  <c r="J36" i="24"/>
  <c r="K36" i="24" s="1"/>
  <c r="J49" i="24"/>
  <c r="K49" i="24" s="1"/>
  <c r="K94" i="24"/>
  <c r="J21" i="24"/>
  <c r="K21" i="24" s="1"/>
  <c r="J39" i="24"/>
  <c r="K39" i="24" s="1"/>
  <c r="K93" i="24"/>
  <c r="K72" i="24"/>
  <c r="K74" i="24"/>
  <c r="J10" i="24"/>
  <c r="K10" i="24" s="1"/>
  <c r="J22" i="24"/>
  <c r="K22" i="24" s="1"/>
  <c r="J30" i="24"/>
  <c r="K30" i="24" s="1"/>
  <c r="J43" i="24"/>
  <c r="K43" i="24" s="1"/>
  <c r="K83" i="24"/>
  <c r="J29" i="24"/>
  <c r="K29" i="24" s="1"/>
  <c r="J47" i="24"/>
  <c r="K47" i="24" s="1"/>
  <c r="K63" i="24"/>
  <c r="K80" i="24"/>
  <c r="J9" i="24"/>
  <c r="K9" i="24" s="1"/>
  <c r="J27" i="24"/>
  <c r="K27" i="24" s="1"/>
  <c r="J37" i="24"/>
  <c r="K37" i="24" s="1"/>
  <c r="J52" i="24"/>
  <c r="K52" i="24" s="1"/>
  <c r="K78" i="24"/>
  <c r="K175" i="24"/>
  <c r="K163" i="24"/>
  <c r="J8" i="24"/>
  <c r="K8" i="24" s="1"/>
  <c r="J14" i="24"/>
  <c r="K14" i="24" s="1"/>
  <c r="J24" i="24"/>
  <c r="K24" i="24" s="1"/>
  <c r="J28" i="24"/>
  <c r="K28" i="24" s="1"/>
  <c r="J34" i="24"/>
  <c r="K34" i="24" s="1"/>
  <c r="J38" i="24"/>
  <c r="K38" i="24" s="1"/>
  <c r="J45" i="24"/>
  <c r="K45" i="24" s="1"/>
  <c r="K58" i="24"/>
  <c r="K139" i="24"/>
  <c r="K92" i="24"/>
  <c r="K146" i="24"/>
  <c r="J17" i="24"/>
  <c r="K17" i="24" s="1"/>
  <c r="J25" i="24"/>
  <c r="K25" i="24" s="1"/>
  <c r="J35" i="24"/>
  <c r="K35" i="24" s="1"/>
  <c r="J44" i="24"/>
  <c r="K44" i="24" s="1"/>
  <c r="K60" i="24"/>
  <c r="K120" i="24"/>
  <c r="K64" i="24"/>
  <c r="K76" i="24"/>
  <c r="K82" i="24"/>
  <c r="J5" i="24"/>
  <c r="K5" i="24" s="1"/>
  <c r="J11" i="24"/>
  <c r="K11" i="24" s="1"/>
  <c r="J23" i="24"/>
  <c r="K23" i="24" s="1"/>
  <c r="J33" i="24"/>
  <c r="K33" i="24" s="1"/>
  <c r="J41" i="24"/>
  <c r="K41" i="24" s="1"/>
  <c r="K86" i="24"/>
  <c r="K73" i="24"/>
  <c r="J176" i="24" l="1"/>
  <c r="K4" i="24"/>
  <c r="G142" i="22" l="1"/>
  <c r="G80" i="22"/>
  <c r="G129" i="22"/>
  <c r="G73" i="22"/>
  <c r="G153" i="22"/>
  <c r="G125" i="22"/>
  <c r="G127" i="22"/>
  <c r="G121" i="22"/>
  <c r="G124" i="22"/>
  <c r="G126" i="22"/>
  <c r="G128" i="22"/>
  <c r="G122" i="22"/>
  <c r="G123" i="22"/>
  <c r="G41" i="22"/>
  <c r="G141" i="22"/>
  <c r="G86" i="22"/>
  <c r="G110" i="22"/>
  <c r="G37" i="22"/>
  <c r="G174" i="22"/>
  <c r="G151" i="22"/>
  <c r="G156" i="22"/>
  <c r="G147" i="22"/>
  <c r="G138" i="22"/>
  <c r="G132" i="22"/>
  <c r="G134" i="22"/>
  <c r="G137" i="22"/>
  <c r="G144" i="22"/>
  <c r="G149" i="22"/>
  <c r="G154" i="22"/>
  <c r="G157" i="22"/>
  <c r="G161" i="22"/>
  <c r="G163" i="22"/>
  <c r="G166" i="22"/>
  <c r="G169" i="22"/>
  <c r="G173" i="22"/>
  <c r="G130" i="22"/>
  <c r="G167" i="22"/>
  <c r="G162" i="22"/>
  <c r="G155" i="22"/>
  <c r="G136" i="22"/>
  <c r="G172" i="22"/>
  <c r="G160" i="22"/>
  <c r="G145" i="22"/>
  <c r="G133" i="22"/>
  <c r="G131" i="22"/>
  <c r="G139" i="22"/>
  <c r="G143" i="22"/>
  <c r="G148" i="22"/>
  <c r="G150" i="22"/>
  <c r="G159" i="22"/>
  <c r="G152" i="22"/>
  <c r="G165" i="22"/>
  <c r="G168" i="22"/>
  <c r="G171" i="22"/>
  <c r="G175" i="22"/>
  <c r="G170" i="22"/>
  <c r="G164" i="22"/>
  <c r="G158" i="22"/>
  <c r="G146" i="22"/>
  <c r="G140" i="22"/>
  <c r="G135" i="22"/>
  <c r="G101" i="22"/>
  <c r="G104" i="22"/>
  <c r="G120" i="22"/>
  <c r="G106" i="22"/>
  <c r="G100" i="22"/>
  <c r="G105" i="22"/>
  <c r="G116" i="22"/>
  <c r="G108" i="22"/>
  <c r="G107" i="22"/>
  <c r="G119" i="22"/>
  <c r="G115" i="22"/>
  <c r="G111" i="22"/>
  <c r="G103" i="22"/>
  <c r="G118" i="22"/>
  <c r="G113" i="22"/>
  <c r="G102" i="22"/>
  <c r="G114" i="22"/>
  <c r="G117" i="22"/>
  <c r="G112" i="22"/>
  <c r="G109" i="22"/>
  <c r="G56" i="22"/>
  <c r="G76" i="22"/>
  <c r="G29" i="22"/>
  <c r="G81" i="22"/>
  <c r="G4" i="22"/>
  <c r="G67" i="22"/>
  <c r="G70" i="22"/>
  <c r="G91" i="22"/>
  <c r="G77" i="22"/>
  <c r="G63" i="22"/>
  <c r="G88" i="22"/>
  <c r="G87" i="22"/>
  <c r="G59" i="22"/>
  <c r="G28" i="22"/>
  <c r="G5" i="22"/>
  <c r="G40" i="22"/>
  <c r="G23" i="22"/>
  <c r="G15" i="22"/>
  <c r="G93" i="22"/>
  <c r="G44" i="22"/>
  <c r="G45" i="22"/>
  <c r="G48" i="22"/>
  <c r="G36" i="22"/>
  <c r="G42" i="22"/>
  <c r="G14" i="22"/>
  <c r="G22" i="22"/>
  <c r="G17" i="22"/>
  <c r="G55" i="22"/>
  <c r="G12" i="22"/>
  <c r="G13" i="22"/>
  <c r="G74" i="22"/>
  <c r="G95" i="22"/>
  <c r="G69" i="22"/>
  <c r="G94" i="22"/>
  <c r="G50" i="22"/>
  <c r="G3" i="22"/>
  <c r="G11" i="22"/>
  <c r="G82" i="22"/>
  <c r="G10" i="22"/>
  <c r="G54" i="22"/>
  <c r="G96" i="22"/>
  <c r="G34" i="22"/>
  <c r="G25" i="22"/>
  <c r="G68" i="22"/>
  <c r="G57" i="22"/>
  <c r="G84" i="22"/>
  <c r="G8" i="22"/>
  <c r="G43" i="22"/>
  <c r="G89" i="22"/>
  <c r="G62" i="22"/>
  <c r="G92" i="22"/>
  <c r="G6" i="22"/>
  <c r="G19" i="22"/>
  <c r="G46" i="22"/>
  <c r="G66" i="22"/>
  <c r="G16" i="22"/>
  <c r="G83" i="22"/>
  <c r="G52" i="22"/>
  <c r="G9" i="22"/>
  <c r="G65" i="22"/>
  <c r="G71" i="22"/>
  <c r="G53" i="22"/>
  <c r="G18" i="22"/>
  <c r="G24" i="22"/>
  <c r="G47" i="22"/>
  <c r="G85" i="22"/>
  <c r="G35" i="22"/>
  <c r="G90" i="22"/>
  <c r="G51" i="22"/>
  <c r="G26" i="22"/>
  <c r="G31" i="22"/>
  <c r="G49" i="22"/>
  <c r="G30" i="22"/>
  <c r="G64" i="22"/>
  <c r="G32" i="22"/>
  <c r="G7" i="22"/>
  <c r="G98" i="22"/>
  <c r="G60" i="22"/>
  <c r="G99" i="22"/>
  <c r="G72" i="22"/>
  <c r="G27" i="22"/>
  <c r="G39" i="22"/>
  <c r="G20" i="22"/>
  <c r="G75" i="22"/>
  <c r="G58" i="22"/>
  <c r="G21" i="22"/>
  <c r="G38" i="22"/>
  <c r="G61" i="22"/>
  <c r="G97" i="22"/>
  <c r="G79" i="22"/>
  <c r="G78" i="22"/>
  <c r="G33" i="22"/>
  <c r="K176" i="24"/>
  <c r="G2" i="22" l="1"/>
</calcChain>
</file>

<file path=xl/sharedStrings.xml><?xml version="1.0" encoding="utf-8"?>
<sst xmlns="http://schemas.openxmlformats.org/spreadsheetml/2006/main" count="3535" uniqueCount="412">
  <si>
    <t>Finess ARBUST</t>
  </si>
  <si>
    <t>Raison Sociale</t>
  </si>
  <si>
    <t>Statut</t>
  </si>
  <si>
    <t>Région</t>
  </si>
  <si>
    <t>510000029</t>
  </si>
  <si>
    <t>CHU DE REIMS</t>
  </si>
  <si>
    <t>CHR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</si>
  <si>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</si>
  <si>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</si>
  <si>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</si>
  <si>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</si>
  <si>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</si>
  <si>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</si>
  <si>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</si>
  <si>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</si>
  <si>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</si>
  <si>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</si>
  <si>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</si>
  <si>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</si>
  <si>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</si>
  <si>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</si>
  <si>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</si>
  <si>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</si>
  <si>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</si>
  <si>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</si>
  <si>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</si>
  <si>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</si>
  <si>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</si>
  <si>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</si>
  <si>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170024194</t>
  </si>
  <si>
    <t>GH LA ROCHELLE-RE-AUNIS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</si>
  <si>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</si>
  <si>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</si>
  <si>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</si>
  <si>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</si>
  <si>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</si>
  <si>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</si>
  <si>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</si>
  <si>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330781196</t>
  </si>
  <si>
    <t>CHU HOPITAUX DE BORDEAUX</t>
  </si>
  <si>
    <t>CH D'AGEN</t>
  </si>
  <si>
    <t>640780417</t>
  </si>
  <si>
    <t>CH INTERCOMMUNAL DE LA COTE BASQUE</t>
  </si>
  <si>
    <t>640781290</t>
  </si>
  <si>
    <t>CH DE PAU</t>
  </si>
  <si>
    <t>CHR DE POITIERS</t>
  </si>
  <si>
    <t>870000015</t>
  </si>
  <si>
    <t>CHU DE LIMOGES</t>
  </si>
  <si>
    <t>030780118</t>
  </si>
  <si>
    <t>CH DE VICHY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</si>
  <si>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</si>
  <si>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</si>
  <si>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</si>
  <si>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</si>
  <si>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</si>
  <si>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</si>
  <si>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</si>
  <si>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</si>
  <si>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</si>
  <si>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</si>
  <si>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</si>
  <si>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</si>
  <si>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</si>
  <si>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</si>
  <si>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</si>
  <si>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</si>
  <si>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EBNL</t>
  </si>
  <si>
    <t>690781810</t>
  </si>
  <si>
    <t>HOSPICES CIVILS DE LYON</t>
  </si>
  <si>
    <t>690782222</t>
  </si>
  <si>
    <t>CH DE VILLEFRANCHE SUR SAONE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</si>
  <si>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</si>
  <si>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</si>
  <si>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</si>
  <si>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</si>
  <si>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</si>
  <si>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</si>
  <si>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</si>
  <si>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</si>
  <si>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210780581</t>
  </si>
  <si>
    <t>CHU DIJON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</si>
  <si>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</si>
  <si>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</si>
  <si>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</si>
  <si>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</si>
  <si>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</si>
  <si>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</si>
  <si>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</si>
  <si>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</si>
  <si>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890000037</t>
  </si>
  <si>
    <t>CH D'AUXERRE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</si>
  <si>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</si>
  <si>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</si>
  <si>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</si>
  <si>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</si>
  <si>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</si>
  <si>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</si>
  <si>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</si>
  <si>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350000022</t>
  </si>
  <si>
    <t>CH DE SAINT MALO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</si>
  <si>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</si>
  <si>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</si>
  <si>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</si>
  <si>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</si>
  <si>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</si>
  <si>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</si>
  <si>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</si>
  <si>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</si>
  <si>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</si>
  <si>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370000481</t>
  </si>
  <si>
    <t>CHRU DE TOURS</t>
  </si>
  <si>
    <t>450000088</t>
  </si>
  <si>
    <t>CHR D'ORLEANS</t>
  </si>
  <si>
    <t>750000549</t>
  </si>
  <si>
    <t>FONDATION OPHTALMOLOGIQUE ROTHSCHILD</t>
  </si>
  <si>
    <t>UNICANCER</t>
  </si>
  <si>
    <t>GCS</t>
  </si>
  <si>
    <t>750110025</t>
  </si>
  <si>
    <t>750140014</t>
  </si>
  <si>
    <t>CH STE-ANNE</t>
  </si>
  <si>
    <t>750160012</t>
  </si>
  <si>
    <t>INSTUTUT CURIE - SAINT-CLOUD</t>
  </si>
  <si>
    <t>750712184</t>
  </si>
  <si>
    <t>AP-HP</t>
  </si>
  <si>
    <t>750810814</t>
  </si>
  <si>
    <t>SERVICE DE SANTE DES ARMEES</t>
  </si>
  <si>
    <t>SSA</t>
  </si>
  <si>
    <t>GH EST FRANCILIEN</t>
  </si>
  <si>
    <t>770110054</t>
  </si>
  <si>
    <t>CH DE MELUN</t>
  </si>
  <si>
    <t>780110078</t>
  </si>
  <si>
    <t>CH DE VERSAILLES</t>
  </si>
  <si>
    <t>910002773</t>
  </si>
  <si>
    <t>CH SUD FRANCILIEN</t>
  </si>
  <si>
    <t>910019447</t>
  </si>
  <si>
    <t>CH SUD ESSONNE</t>
  </si>
  <si>
    <t>910110063</t>
  </si>
  <si>
    <t>CH D'ORSAY</t>
  </si>
  <si>
    <t>920000684</t>
  </si>
  <si>
    <t>CENTRE CHIRURGICAL MARIE LANNELONGUE</t>
  </si>
  <si>
    <t>920110020</t>
  </si>
  <si>
    <t>C.A.S.H. DE NANTERRE</t>
  </si>
  <si>
    <t>930021480</t>
  </si>
  <si>
    <t>GH INTERCOMMUNAL DU RAINCY-MONTFERMEIL</t>
  </si>
  <si>
    <t>940000664</t>
  </si>
  <si>
    <t>GUSTAVE ROUSSY</t>
  </si>
  <si>
    <t>940016819</t>
  </si>
  <si>
    <t>HOPITAUX DE ST-MAURICE</t>
  </si>
  <si>
    <t>940140015</t>
  </si>
  <si>
    <t>FONDATION VALLEE</t>
  </si>
  <si>
    <t>HOPITAL SAINTE-CAMILLE</t>
  </si>
  <si>
    <t>950013870</t>
  </si>
  <si>
    <t>HOPITAL SIMONE WEIL</t>
  </si>
  <si>
    <t>950110015</t>
  </si>
  <si>
    <t>CH D'ARGENTEUIL</t>
  </si>
  <si>
    <t>300780038</t>
  </si>
  <si>
    <t>CHU DE NIMES</t>
  </si>
  <si>
    <t>310781406</t>
  </si>
  <si>
    <t>CHU DE TOULOUSE</t>
  </si>
  <si>
    <t>310782347</t>
  </si>
  <si>
    <t>INSTITUT CLAUDIUS REGAUD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</si>
  <si>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</si>
  <si>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</si>
  <si>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</si>
  <si>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</si>
  <si>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</si>
  <si>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</si>
  <si>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</si>
  <si>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</si>
  <si>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</si>
  <si>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</si>
  <si>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590000188</t>
  </si>
  <si>
    <t>CENTRE OSCAR LAMBRET</t>
  </si>
  <si>
    <t>590780193</t>
  </si>
  <si>
    <t>CHRU DE LILLE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</si>
  <si>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</si>
  <si>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</si>
  <si>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</si>
  <si>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</si>
  <si>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</si>
  <si>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</si>
  <si>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</si>
  <si>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</si>
  <si>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</si>
  <si>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</si>
  <si>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</si>
  <si>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</si>
  <si>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</si>
  <si>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</si>
  <si>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</si>
  <si>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</si>
  <si>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</si>
  <si>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</si>
  <si>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</si>
  <si>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</si>
  <si>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</si>
  <si>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</si>
  <si>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</si>
  <si>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</si>
  <si>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</si>
  <si>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</si>
  <si>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</si>
  <si>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</si>
  <si>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</si>
  <si>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</si>
  <si>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</si>
  <si>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</si>
  <si>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</si>
  <si>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</si>
  <si>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</si>
  <si>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</si>
  <si>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</si>
  <si>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</si>
  <si>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</si>
  <si>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440000289</t>
  </si>
  <si>
    <t>CHU DE NANTES</t>
  </si>
  <si>
    <t>490000031</t>
  </si>
  <si>
    <t>CHU D'ANGERS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</si>
  <si>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</si>
  <si>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</si>
  <si>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</si>
  <si>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</si>
  <si>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</si>
  <si>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</si>
  <si>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</si>
  <si>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CHU DE NICE - FONDATION LENVAL</t>
  </si>
  <si>
    <t>130001647</t>
  </si>
  <si>
    <t>INSTITUT PAOLI CALMETTES</t>
  </si>
  <si>
    <t>130001928</t>
  </si>
  <si>
    <t>CENTRE DE GERONTOLOGIE DEPARTEMENTAL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</si>
  <si>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</si>
  <si>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</si>
  <si>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</si>
  <si>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</si>
  <si>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</si>
  <si>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</si>
  <si>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</si>
  <si>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</si>
  <si>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</si>
  <si>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</si>
  <si>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</si>
  <si>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</si>
  <si>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</si>
  <si>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</si>
  <si>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970100228</t>
  </si>
  <si>
    <t>CHU DE POINTE A PITRE</t>
  </si>
  <si>
    <t>CH DE CAYENNE</t>
  </si>
  <si>
    <t>970302121</t>
  </si>
  <si>
    <t>CH DE L'OUEST GUYANNAIS</t>
  </si>
  <si>
    <t>970211207</t>
  </si>
  <si>
    <t>CHU DE FORT-DE-FRANCE</t>
  </si>
  <si>
    <t>970408589</t>
  </si>
  <si>
    <t>CHR DE LA REUNION</t>
  </si>
  <si>
    <t>CHNO DES QUINZE-VINGTS</t>
  </si>
  <si>
    <t>Export</t>
  </si>
  <si>
    <t>Finess 
ARBUST</t>
  </si>
  <si>
    <t>CHU</t>
  </si>
  <si>
    <t>CHNO DES QUINZE-VINGT</t>
  </si>
  <si>
    <t>Score-2014</t>
  </si>
  <si>
    <t>Score-2013</t>
  </si>
  <si>
    <t>Score
Essai_2014</t>
  </si>
  <si>
    <t>ScoreInc
Promoteur-2014</t>
  </si>
  <si>
    <t>ScoreInc
Invest-2014</t>
  </si>
  <si>
    <t>Score
Ens_2014</t>
  </si>
  <si>
    <t>CH BRETAGNE ATLANTIQUE</t>
  </si>
  <si>
    <t xml:space="preserve">CH BRETAGNE ATLANTIQUE </t>
  </si>
  <si>
    <t>Score-global (%)</t>
  </si>
  <si>
    <t>Score-2015</t>
  </si>
  <si>
    <t>Score
Essai_2015</t>
  </si>
  <si>
    <t>ScoreInc
Promoteur-2015</t>
  </si>
  <si>
    <t>ScoreInc
Invest-2015</t>
  </si>
  <si>
    <t>Auvergne-Rhône-Alpes</t>
  </si>
  <si>
    <t>260000021</t>
  </si>
  <si>
    <t>CH DE VALENCE</t>
  </si>
  <si>
    <t>690036900</t>
  </si>
  <si>
    <t>SAS CLINIQUE DE LA SAUVEGARDE</t>
  </si>
  <si>
    <t>Bourgogne-Franche-Comté</t>
  </si>
  <si>
    <t>350000071</t>
  </si>
  <si>
    <t>HOPITAL ARTHUR GARDINER</t>
  </si>
  <si>
    <t>Hauts-de-France</t>
  </si>
  <si>
    <t>750811887</t>
  </si>
  <si>
    <t>ASSOCIATION AMBROISE CROIZAT</t>
  </si>
  <si>
    <t>920140027</t>
  </si>
  <si>
    <t>CLINIQUE DUPRE</t>
  </si>
  <si>
    <t>160000451</t>
  </si>
  <si>
    <t>CENTRE HOSPITALIER D'ANGOULEME</t>
  </si>
  <si>
    <t>Nouvelle-Aquitaine</t>
  </si>
  <si>
    <t>400011177</t>
  </si>
  <si>
    <t>CENTRE HOSPITALIER DE MONT DE MARSAN</t>
  </si>
  <si>
    <t>860003110</t>
  </si>
  <si>
    <t>S.A.R.L. "LA GIBAUDERIE"</t>
  </si>
  <si>
    <t>870017415</t>
  </si>
  <si>
    <t>SAS POLYCLINIQUE DE LIMOGES</t>
  </si>
  <si>
    <t>Occitanie</t>
  </si>
  <si>
    <t>460780216</t>
  </si>
  <si>
    <t>CENTRE HOSPITALIER JEAN ROUGIER CAHORS</t>
  </si>
  <si>
    <t>440041572</t>
  </si>
  <si>
    <t>LE CONFLUENT - NCN</t>
  </si>
  <si>
    <t>720000645</t>
  </si>
  <si>
    <t>S.A. CLINIQUE VICTOR HUGO</t>
  </si>
  <si>
    <t>Publications</t>
  </si>
  <si>
    <t>Essais</t>
  </si>
  <si>
    <t>Inc-Prom</t>
  </si>
  <si>
    <t>Inc-Inv</t>
  </si>
  <si>
    <t>Enseignement</t>
  </si>
  <si>
    <t>Score-global</t>
  </si>
  <si>
    <t>310000054</t>
  </si>
  <si>
    <t>CLINIQUE SARRUS-TEINTURIERS</t>
  </si>
  <si>
    <t>310788799</t>
  </si>
  <si>
    <t>CLINIQUE MEDIPOLE GARONNE</t>
  </si>
  <si>
    <t>590781803</t>
  </si>
  <si>
    <t>CH SAMBRE-AVESNOIS</t>
  </si>
  <si>
    <t>060001468</t>
  </si>
  <si>
    <t>CLINIQUE PLEIN CIEL</t>
  </si>
  <si>
    <t>Score
Ens_2015</t>
  </si>
  <si>
    <t>860014208</t>
  </si>
  <si>
    <t>970302022</t>
  </si>
  <si>
    <t>340780642</t>
  </si>
  <si>
    <t>CLINIQUE BEAU SOLEIL</t>
  </si>
  <si>
    <t>Score-2016</t>
  </si>
  <si>
    <t>Score-2013-201-6</t>
  </si>
  <si>
    <t>Score
Essai_2016</t>
  </si>
  <si>
    <t>ScoreInc
Promoteur-2016</t>
  </si>
  <si>
    <t>ScoreInc
Invest-2016</t>
  </si>
  <si>
    <t>Score
Essai_2014-2016</t>
  </si>
  <si>
    <t>ScoreInc
Promoteur-2014-2016</t>
  </si>
  <si>
    <t>ScoreInc
Invest-2014-2016</t>
  </si>
  <si>
    <t>730010048</t>
  </si>
  <si>
    <t>HOPITAL PRIVE MEDIPOLE DE SAVOIE</t>
  </si>
  <si>
    <t>280000183</t>
  </si>
  <si>
    <t>CH DE DREUX</t>
  </si>
  <si>
    <t>080000615</t>
  </si>
  <si>
    <t>CH DE CHARLEVILLE-MEZIERES</t>
  </si>
  <si>
    <t>100000017</t>
  </si>
  <si>
    <t>CH DE TROYES</t>
  </si>
  <si>
    <t>590782637</t>
  </si>
  <si>
    <t>CH D'ARMENTIERES</t>
  </si>
  <si>
    <t>590783239</t>
  </si>
  <si>
    <t>CH DE DOUAI</t>
  </si>
  <si>
    <t>620101360</t>
  </si>
  <si>
    <t>CH DE ST-OMER</t>
  </si>
  <si>
    <t>910110055</t>
  </si>
  <si>
    <t>CH DES DEUX VALLEES</t>
  </si>
  <si>
    <t>930110051</t>
  </si>
  <si>
    <t>CH DE ST-DENIS</t>
  </si>
  <si>
    <t>930110069</t>
  </si>
  <si>
    <t>CH D'AULNAY-SOUS-BOIS</t>
  </si>
  <si>
    <t>F-750058448</t>
  </si>
  <si>
    <t>GCS VIVALTO SANTE ERI</t>
  </si>
  <si>
    <t>F-CHIPS-CHFQ</t>
  </si>
  <si>
    <t>GCS POISSY-ST-GERMAIN-MANTES</t>
  </si>
  <si>
    <t>F-NORDVALDOISE</t>
  </si>
  <si>
    <t>GCS DU NORD VAL D'OISE</t>
  </si>
  <si>
    <t>F-SANTECITE</t>
  </si>
  <si>
    <t>GCS SANTECITE ERI</t>
  </si>
  <si>
    <t>400780193</t>
  </si>
  <si>
    <t>CH DE DAX</t>
  </si>
  <si>
    <t>790000012</t>
  </si>
  <si>
    <t>CH DE NIORT</t>
  </si>
  <si>
    <t>490000676</t>
  </si>
  <si>
    <t>CH DE CHOLET</t>
  </si>
  <si>
    <t>F-MEDIPOLE</t>
  </si>
  <si>
    <t>GCS MEDIPOLE PARTENAIRES</t>
  </si>
  <si>
    <t>F-690805361</t>
  </si>
  <si>
    <t>FUSION CH ST-JOSEPH - ST-LUC</t>
  </si>
  <si>
    <t>F-RIMBO</t>
  </si>
  <si>
    <t>RIMBO</t>
  </si>
  <si>
    <t>F-060785011</t>
  </si>
  <si>
    <t>F-130014228</t>
  </si>
  <si>
    <t>FUSION HOPITAL ST-JOSEPH MARSEILLE</t>
  </si>
  <si>
    <t>F-540023264</t>
  </si>
  <si>
    <t>CHU DE NANCY</t>
  </si>
  <si>
    <t>F-750000523</t>
  </si>
  <si>
    <t>FUSION GH PARIS ST-JOSEPH</t>
  </si>
  <si>
    <t>F-490017258</t>
  </si>
  <si>
    <t>F-770020030</t>
  </si>
  <si>
    <t>F-750056277</t>
  </si>
  <si>
    <t>GCS RAMSAY-GDS RE</t>
  </si>
  <si>
    <t>F-920000650</t>
  </si>
  <si>
    <t>FUSION FOCH</t>
  </si>
  <si>
    <t>F-590051801</t>
  </si>
  <si>
    <t>FUSION GH INSTITUT CATHOLIQUE DE LILLE</t>
  </si>
  <si>
    <t>F-750150104</t>
  </si>
  <si>
    <t>FUSION INSTITUT MUTUALISTE MONTSOURIS</t>
  </si>
  <si>
    <t>F-ELSAN</t>
  </si>
  <si>
    <t>GCS ELSAN RE</t>
  </si>
  <si>
    <t>F-750006728</t>
  </si>
  <si>
    <t>FUSION GH DIACONESSES CROIX ST-SIMON</t>
  </si>
  <si>
    <t>F-130002157</t>
  </si>
  <si>
    <t>FUSION HOPITAL EUROPEEN MARSEILLE</t>
  </si>
  <si>
    <t>470016171</t>
  </si>
  <si>
    <t>940150014</t>
  </si>
  <si>
    <t>750050932</t>
  </si>
  <si>
    <t>Score
Ens_2016</t>
  </si>
  <si>
    <t>Score
Enseignement_2014-2016</t>
  </si>
  <si>
    <t>CH D'ORSAY (GH NORD ESSONNE)</t>
  </si>
  <si>
    <t>(127 ES)</t>
  </si>
  <si>
    <t>Martinique</t>
  </si>
  <si>
    <t>Guyane</t>
  </si>
  <si>
    <t>Guadeloupe</t>
  </si>
  <si>
    <t>Service de santé des armées (SSA)</t>
  </si>
  <si>
    <t>Grand Est</t>
  </si>
  <si>
    <t>Pays de la Loire</t>
  </si>
  <si>
    <t>Centre-Val de Loire</t>
  </si>
  <si>
    <t>Océan Indien</t>
  </si>
  <si>
    <t>Provence-Alpes-Côte d'Azur</t>
  </si>
  <si>
    <t>Ile-de-France</t>
  </si>
  <si>
    <t>330022658</t>
  </si>
  <si>
    <t>SCM IMAGERIE CLINIQUE DU SPORT</t>
  </si>
  <si>
    <t>F-CHIC-CHIV</t>
  </si>
  <si>
    <t>FUSION CHI CRETEIL - CHI VILLENEUVE</t>
  </si>
  <si>
    <r>
      <t>Crédits DS-2018 (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</si>
</sst>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5" borderId="0" xfId="0" applyFill="1" applyBorder="1"/>
    <xf numFmtId="0" fontId="0" fillId="5" borderId="0" xfId="0" applyFont="1" applyFill="1" applyBorder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/>
    <xf numFmtId="1" fontId="0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2" fontId="0" fillId="0" borderId="1" xfId="0" applyNumberFormat="1" applyFont="1" applyFill="1" applyBorder="1"/>
    <xf numFmtId="0" fontId="0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/>
    <xf numFmtId="3" fontId="0" fillId="0" borderId="0" xfId="0" applyNumberFormat="1"/>
    <xf numFmtId="49" fontId="0" fillId="0" borderId="1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0" fontId="0" fillId="4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/>
    <xf numFmtId="2" fontId="0" fillId="0" borderId="1" xfId="0" applyNumberFormat="1" applyFont="1" applyFill="1" applyBorder="1"/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Fill="1" applyBorder="1"/>
    <xf numFmtId="11" fontId="0" fillId="0" borderId="0" xfId="0" applyNumberFormat="1" applyFont="1" applyFill="1" applyBorder="1"/>
    <xf numFmtId="0" fontId="10" fillId="0" borderId="1" xfId="0" applyFont="1" applyFill="1" applyBorder="1"/>
    <xf numFmtId="1" fontId="0" fillId="0" borderId="1" xfId="0" applyNumberFormat="1" applyFill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DDDDDD"/>
      <color rgb="FFFFCC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14</xdr:row>
      <xdr:rowOff>97923</xdr:rowOff>
    </xdr:from>
    <xdr:ext cx="184730" cy="937629"/>
    <xdr:sp macro="" textlink="">
      <xdr:nvSpPr>
        <xdr:cNvPr id="3" name="Rectangle 2"/>
        <xdr:cNvSpPr/>
      </xdr:nvSpPr>
      <xdr:spPr>
        <a:xfrm>
          <a:off x="7813387" y="30030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otation%20socle/merri-2017_indicateurs_dotation-socle_pf4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DPF\SDPF4\MERRI\CAMPAGNES%20BUDGETAIRES\Campagne%202017\C1_2017\Dotation%20socle\merri-2017_indicateurs_dotation-socle_pf4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"/>
      <sheetName val="Essais-Inclusions"/>
      <sheetName val="Enseignement"/>
    </sheetNames>
    <sheetDataSet>
      <sheetData sheetId="0"/>
      <sheetData sheetId="1"/>
      <sheetData sheetId="2">
        <row r="1">
          <cell r="A1" t="str">
            <v>FINESS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Année du 1er export</v>
          </cell>
          <cell r="F1" t="str">
            <v>Score
Ens_2013</v>
          </cell>
          <cell r="G1" t="str">
            <v>Score
Ens_2014</v>
          </cell>
          <cell r="H1" t="str">
            <v>Score Ens_2015</v>
          </cell>
          <cell r="I1" t="str">
            <v>Part de l'établissement pour l'enseignement (Score 2013-15)</v>
          </cell>
        </row>
        <row r="2">
          <cell r="A2" t="str">
            <v>510000029</v>
          </cell>
          <cell r="B2" t="str">
            <v>CHR DE REIMS</v>
          </cell>
          <cell r="C2" t="str">
            <v>CHR</v>
          </cell>
          <cell r="D2" t="str">
            <v>Alsace Champagne-Ardenne Lorraine</v>
          </cell>
          <cell r="E2">
            <v>2009</v>
          </cell>
          <cell r="F2">
            <v>763</v>
          </cell>
          <cell r="G2">
            <v>871.5</v>
          </cell>
          <cell r="H2">
            <v>900.5</v>
          </cell>
          <cell r="I2">
            <v>2.8585730806535672</v>
          </cell>
        </row>
        <row r="3">
          <cell r="A3" t="str">
            <v>510000060</v>
          </cell>
          <cell r="B3" t="str">
            <v>CH D'EPERNAY</v>
          </cell>
          <cell r="C3" t="str">
            <v>CH</v>
          </cell>
          <cell r="D3" t="str">
            <v>Alsace Champagne-Ardenne Lorraine</v>
          </cell>
          <cell r="E3">
            <v>2014</v>
          </cell>
          <cell r="F3">
            <v>0</v>
          </cell>
          <cell r="G3">
            <v>19.5</v>
          </cell>
          <cell r="H3">
            <v>18.5</v>
          </cell>
          <cell r="I3">
            <v>4.2622464802319578E-2</v>
          </cell>
        </row>
        <row r="4">
          <cell r="A4" t="str">
            <v>510000516</v>
          </cell>
          <cell r="B4" t="str">
            <v>INSTITUT JEAN GODINOT</v>
          </cell>
          <cell r="C4" t="str">
            <v>CLCC</v>
          </cell>
          <cell r="D4" t="str">
            <v>Alsace Champagne-Ardenne Lorraine</v>
          </cell>
          <cell r="E4">
            <v>2009</v>
          </cell>
          <cell r="F4">
            <v>15</v>
          </cell>
          <cell r="G4">
            <v>18.5</v>
          </cell>
          <cell r="H4">
            <v>16</v>
          </cell>
          <cell r="I4">
            <v>5.5833639389869474E-2</v>
          </cell>
        </row>
        <row r="5">
          <cell r="A5" t="str">
            <v>540001286</v>
          </cell>
          <cell r="B5" t="str">
            <v>CENTRE ALEXIS VAUTRIN</v>
          </cell>
          <cell r="C5" t="str">
            <v>CLCC</v>
          </cell>
          <cell r="D5" t="str">
            <v>Alsace Champagne-Ardenne Lorraine</v>
          </cell>
          <cell r="E5">
            <v>2009</v>
          </cell>
          <cell r="F5">
            <v>32.5</v>
          </cell>
          <cell r="G5">
            <v>48.5</v>
          </cell>
          <cell r="H5">
            <v>57</v>
          </cell>
          <cell r="I5">
            <v>0.15539966928659954</v>
          </cell>
        </row>
        <row r="6">
          <cell r="A6" t="str">
            <v>540023264</v>
          </cell>
          <cell r="B6" t="str">
            <v>CHU DE NANCY - SINCAL</v>
          </cell>
          <cell r="C6" t="str">
            <v>CHU</v>
          </cell>
          <cell r="D6" t="str">
            <v>Alsace Champagne-Ardenne Lorraine</v>
          </cell>
          <cell r="E6">
            <v>2009</v>
          </cell>
          <cell r="F6">
            <v>871</v>
          </cell>
          <cell r="G6">
            <v>942.5</v>
          </cell>
          <cell r="H6">
            <v>899.5</v>
          </cell>
          <cell r="I6">
            <v>3.0607281774014732</v>
          </cell>
        </row>
        <row r="7">
          <cell r="A7" t="str">
            <v>550003354</v>
          </cell>
          <cell r="B7" t="str">
            <v>CH BAR-LE-DUC</v>
          </cell>
          <cell r="C7" t="str">
            <v>CH</v>
          </cell>
          <cell r="D7" t="str">
            <v>Alsace Champagne-Ardenne Lorraine</v>
          </cell>
          <cell r="E7">
            <v>2014</v>
          </cell>
          <cell r="F7">
            <v>4</v>
          </cell>
          <cell r="G7">
            <v>2</v>
          </cell>
          <cell r="H7">
            <v>4.5</v>
          </cell>
          <cell r="I7">
            <v>1.1847128167626375E-2</v>
          </cell>
        </row>
        <row r="8">
          <cell r="A8" t="str">
            <v>570005165</v>
          </cell>
          <cell r="B8" t="str">
            <v>CHR METZ-THIONVILLE</v>
          </cell>
          <cell r="C8" t="str">
            <v>CHR</v>
          </cell>
          <cell r="D8" t="str">
            <v>Alsace Champagne-Ardenne Lorraine</v>
          </cell>
          <cell r="E8">
            <v>2009</v>
          </cell>
          <cell r="F8">
            <v>102</v>
          </cell>
          <cell r="G8">
            <v>129.5</v>
          </cell>
          <cell r="H8">
            <v>129.5</v>
          </cell>
          <cell r="I8">
            <v>0.40696046629149907</v>
          </cell>
        </row>
        <row r="9">
          <cell r="A9" t="str">
            <v>670000033</v>
          </cell>
          <cell r="B9" t="str">
            <v>CENTRE PAUL STRAUSS</v>
          </cell>
          <cell r="C9" t="str">
            <v>CLCC</v>
          </cell>
          <cell r="D9" t="str">
            <v>Alsace Champagne-Ardenne Lorraine</v>
          </cell>
          <cell r="E9">
            <v>2009</v>
          </cell>
          <cell r="F9">
            <v>17.5</v>
          </cell>
          <cell r="G9">
            <v>18.5</v>
          </cell>
          <cell r="H9">
            <v>1.5</v>
          </cell>
          <cell r="I9">
            <v>4.2489247242050082E-2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Alsace Champagne-Ardenne Lorraine</v>
          </cell>
          <cell r="E10">
            <v>2009</v>
          </cell>
          <cell r="F10">
            <v>1120</v>
          </cell>
          <cell r="G10">
            <v>1120</v>
          </cell>
          <cell r="H10">
            <v>984</v>
          </cell>
          <cell r="I10">
            <v>3.639330258522647</v>
          </cell>
        </row>
        <row r="11">
          <cell r="A11" t="str">
            <v>680000973</v>
          </cell>
          <cell r="B11" t="str">
            <v>CH DE COLMAR</v>
          </cell>
          <cell r="C11" t="str">
            <v>CH</v>
          </cell>
          <cell r="D11" t="str">
            <v>Alsace Champagne-Ardenne Lorraine</v>
          </cell>
          <cell r="E11">
            <v>2013</v>
          </cell>
          <cell r="F11">
            <v>10.5</v>
          </cell>
          <cell r="G11">
            <v>10.5</v>
          </cell>
          <cell r="H11">
            <v>9</v>
          </cell>
          <cell r="I11">
            <v>3.386735120733339E-2</v>
          </cell>
        </row>
        <row r="12">
          <cell r="A12" t="str">
            <v>680020336</v>
          </cell>
          <cell r="B12" t="str">
            <v>CH DE MULHOUSE</v>
          </cell>
          <cell r="C12" t="str">
            <v>CH</v>
          </cell>
          <cell r="D12" t="str">
            <v>Alsace Champagne-Ardenne Lorraine</v>
          </cell>
          <cell r="E12">
            <v>2011</v>
          </cell>
          <cell r="F12">
            <v>6.5</v>
          </cell>
          <cell r="G12">
            <v>9.5</v>
          </cell>
          <cell r="H12">
            <v>8</v>
          </cell>
          <cell r="I12">
            <v>2.7056282391220186E-2</v>
          </cell>
        </row>
        <row r="13">
          <cell r="A13" t="str">
            <v>880007059</v>
          </cell>
          <cell r="B13" t="str">
            <v>CH INTERCOMMUNAL D'EPINAL</v>
          </cell>
          <cell r="C13" t="str">
            <v>CH</v>
          </cell>
          <cell r="D13" t="str">
            <v>Alsace Champagne-Ardenne Lorraine</v>
          </cell>
          <cell r="E13">
            <v>2014</v>
          </cell>
          <cell r="F13">
            <v>0</v>
          </cell>
          <cell r="G13">
            <v>8.5</v>
          </cell>
          <cell r="H13">
            <v>16.5</v>
          </cell>
          <cell r="I13">
            <v>2.8003606471450261E-2</v>
          </cell>
        </row>
        <row r="14">
          <cell r="A14" t="str">
            <v>170024194</v>
          </cell>
          <cell r="B14" t="str">
            <v>GH LA ROCHELLE-RE-AUNIS</v>
          </cell>
          <cell r="C14" t="str">
            <v>CH</v>
          </cell>
          <cell r="D14" t="str">
            <v>Aquitaine Limousin Poitou-Charentes</v>
          </cell>
          <cell r="E14">
            <v>2014</v>
          </cell>
          <cell r="F14">
            <v>0</v>
          </cell>
          <cell r="G14">
            <v>0</v>
          </cell>
          <cell r="H14">
            <v>2</v>
          </cell>
          <cell r="I14">
            <v>2.23439970059044E-3</v>
          </cell>
        </row>
        <row r="15">
          <cell r="A15" t="str">
            <v>240000117</v>
          </cell>
          <cell r="B15" t="str">
            <v>CH DE PERIGUEUX</v>
          </cell>
          <cell r="C15" t="str">
            <v>CH</v>
          </cell>
          <cell r="D15" t="str">
            <v>Aquitaine Limousin Poitou-Charentes</v>
          </cell>
          <cell r="E15">
            <v>2013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330000274</v>
          </cell>
          <cell r="B16" t="str">
            <v>POLYCLINIQUE BORDEAUX NORD AQUITAINE</v>
          </cell>
          <cell r="C16" t="str">
            <v>CLINIQUE</v>
          </cell>
          <cell r="D16" t="str">
            <v>Aquitaine Limousin Poitou-Charentes</v>
          </cell>
          <cell r="E16">
            <v>2013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330000662</v>
          </cell>
          <cell r="B17" t="str">
            <v>INSTITUT BERGONIE</v>
          </cell>
          <cell r="C17" t="str">
            <v>CLCC</v>
          </cell>
          <cell r="D17" t="str">
            <v>Aquitaine Limousin Poitou-Charentes</v>
          </cell>
          <cell r="E17">
            <v>2009</v>
          </cell>
          <cell r="F17">
            <v>43.5</v>
          </cell>
          <cell r="G17">
            <v>39</v>
          </cell>
          <cell r="H17">
            <v>39.5</v>
          </cell>
          <cell r="I17">
            <v>0.13771502808780392</v>
          </cell>
        </row>
        <row r="18">
          <cell r="A18" t="str">
            <v>330021429</v>
          </cell>
          <cell r="B18" t="str">
            <v>CLINIQUE DU SPORT BORDEAUX-MERIGNAC</v>
          </cell>
          <cell r="C18" t="str">
            <v>CLINIQUE</v>
          </cell>
          <cell r="D18" t="str">
            <v>Aquitaine Limousin Poitou-Charentes</v>
          </cell>
          <cell r="E18">
            <v>2014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330781196</v>
          </cell>
          <cell r="B19" t="str">
            <v>CHU HOPITAUX DE BORDEAUX</v>
          </cell>
          <cell r="C19" t="str">
            <v>CHR</v>
          </cell>
          <cell r="D19" t="str">
            <v>Aquitaine Limousin Poitou-Charentes</v>
          </cell>
          <cell r="E19">
            <v>2009</v>
          </cell>
          <cell r="F19">
            <v>1611.5</v>
          </cell>
          <cell r="G19">
            <v>1539.5</v>
          </cell>
          <cell r="H19">
            <v>1749.5</v>
          </cell>
          <cell r="I19">
            <v>5.5281390786627478</v>
          </cell>
        </row>
        <row r="20">
          <cell r="A20" t="str">
            <v>330781287</v>
          </cell>
          <cell r="B20" t="str">
            <v>CH CHARLES PERRENS</v>
          </cell>
          <cell r="C20" t="str">
            <v>EPSM</v>
          </cell>
          <cell r="D20" t="str">
            <v>Aquitaine Limousin Poitou-Charentes</v>
          </cell>
          <cell r="E20">
            <v>2010</v>
          </cell>
          <cell r="F20">
            <v>47.5</v>
          </cell>
          <cell r="G20">
            <v>44</v>
          </cell>
          <cell r="H20">
            <v>35</v>
          </cell>
          <cell r="I20">
            <v>0.14288493722921303</v>
          </cell>
        </row>
        <row r="21">
          <cell r="A21" t="str">
            <v>470000316</v>
          </cell>
          <cell r="B21" t="str">
            <v>CH D'AGEN</v>
          </cell>
          <cell r="C21" t="str">
            <v>CH</v>
          </cell>
          <cell r="D21" t="str">
            <v>Aquitaine Limousin Poitou-Charentes</v>
          </cell>
          <cell r="E21">
            <v>2013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640780417</v>
          </cell>
          <cell r="B22" t="str">
            <v>CH INTERCOMMUNAL DE LA COTE BASQUE</v>
          </cell>
          <cell r="C22" t="str">
            <v>CH</v>
          </cell>
          <cell r="D22" t="str">
            <v>Aquitaine Limousin Poitou-Charentes</v>
          </cell>
          <cell r="E22">
            <v>2013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640781290</v>
          </cell>
          <cell r="B23" t="str">
            <v>CH DE PAU</v>
          </cell>
          <cell r="C23" t="str">
            <v>CH</v>
          </cell>
          <cell r="D23" t="str">
            <v>Aquitaine Limousin Poitou-Charentes</v>
          </cell>
          <cell r="E23">
            <v>2010</v>
          </cell>
          <cell r="F23">
            <v>1.5</v>
          </cell>
          <cell r="G23">
            <v>0</v>
          </cell>
          <cell r="H23">
            <v>0</v>
          </cell>
          <cell r="I23">
            <v>1.7130034088767836E-3</v>
          </cell>
        </row>
        <row r="24">
          <cell r="A24" t="str">
            <v>860014208</v>
          </cell>
          <cell r="B24" t="str">
            <v>CHR DE POITIERS</v>
          </cell>
          <cell r="C24" t="str">
            <v>CHR</v>
          </cell>
          <cell r="D24" t="str">
            <v>Aquitaine Limousin Poitou-Charentes</v>
          </cell>
          <cell r="E24">
            <v>2009</v>
          </cell>
          <cell r="F24">
            <v>602</v>
          </cell>
          <cell r="G24">
            <v>613.5</v>
          </cell>
          <cell r="H24">
            <v>676.5</v>
          </cell>
          <cell r="I24">
            <v>2.1339861004275162</v>
          </cell>
        </row>
        <row r="25">
          <cell r="A25" t="str">
            <v>860780048</v>
          </cell>
          <cell r="B25" t="str">
            <v>CH HENRI LABORIT</v>
          </cell>
          <cell r="C25" t="str">
            <v>EPSM</v>
          </cell>
          <cell r="D25" t="str">
            <v>Aquitaine Limousin Poitou-Charentes</v>
          </cell>
          <cell r="E25">
            <v>2012</v>
          </cell>
          <cell r="F25">
            <v>16</v>
          </cell>
          <cell r="G25">
            <v>16</v>
          </cell>
          <cell r="H25">
            <v>22.5</v>
          </cell>
          <cell r="I25">
            <v>6.1422791000673174E-2</v>
          </cell>
        </row>
        <row r="26">
          <cell r="A26" t="str">
            <v>870000015</v>
          </cell>
          <cell r="B26" t="str">
            <v>CHU DE LIMOGES</v>
          </cell>
          <cell r="C26" t="str">
            <v>CHR</v>
          </cell>
          <cell r="D26" t="str">
            <v>Aquitaine Limousin Poitou-Charentes</v>
          </cell>
          <cell r="E26">
            <v>2009</v>
          </cell>
          <cell r="F26">
            <v>437</v>
          </cell>
          <cell r="G26">
            <v>489</v>
          </cell>
          <cell r="H26">
            <v>443.5</v>
          </cell>
          <cell r="I26">
            <v>1.5450786058350365</v>
          </cell>
        </row>
        <row r="27">
          <cell r="A27" t="str">
            <v>030780118</v>
          </cell>
          <cell r="B27" t="str">
            <v>CH DE VICHY</v>
          </cell>
          <cell r="C27" t="str">
            <v>CH</v>
          </cell>
          <cell r="D27" t="str">
            <v>Auvergne Rhône-Alpes</v>
          </cell>
          <cell r="E27">
            <v>2015</v>
          </cell>
          <cell r="F27">
            <v>0</v>
          </cell>
          <cell r="G27">
            <v>0</v>
          </cell>
          <cell r="H27">
            <v>0.5</v>
          </cell>
          <cell r="I27">
            <v>5.5859992514761001E-4</v>
          </cell>
        </row>
        <row r="28">
          <cell r="A28" t="str">
            <v>070780358</v>
          </cell>
          <cell r="B28" t="str">
            <v>CH ARDECHE NORD</v>
          </cell>
          <cell r="C28" t="str">
            <v>CH</v>
          </cell>
          <cell r="D28" t="str">
            <v>Auvergne Rhône-Alpes</v>
          </cell>
          <cell r="E28">
            <v>2014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380780049</v>
          </cell>
          <cell r="B29" t="str">
            <v>CH DE BOURGOIN-JALLIEU</v>
          </cell>
          <cell r="C29" t="str">
            <v>CH</v>
          </cell>
          <cell r="D29" t="str">
            <v>Auvergne Rhône-Alpes</v>
          </cell>
          <cell r="E29">
            <v>2015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380780080</v>
          </cell>
          <cell r="B30" t="str">
            <v>CHU GRENOBLE</v>
          </cell>
          <cell r="C30" t="str">
            <v>CHR</v>
          </cell>
          <cell r="D30" t="str">
            <v>Auvergne Rhône-Alpes</v>
          </cell>
          <cell r="E30">
            <v>2009</v>
          </cell>
          <cell r="F30">
            <v>587</v>
          </cell>
          <cell r="G30">
            <v>603.5</v>
          </cell>
          <cell r="H30">
            <v>602</v>
          </cell>
          <cell r="I30">
            <v>2.0223660787369555</v>
          </cell>
        </row>
        <row r="31">
          <cell r="A31" t="str">
            <v>420013492</v>
          </cell>
          <cell r="B31" t="str">
            <v>INSTITUT CANCEROLOGIE LUCIEN NEUWIRTH</v>
          </cell>
          <cell r="C31" t="str">
            <v>CH</v>
          </cell>
          <cell r="D31" t="str">
            <v>Auvergne Rhône-Alpes</v>
          </cell>
          <cell r="E31">
            <v>2009</v>
          </cell>
          <cell r="F31">
            <v>22.5</v>
          </cell>
          <cell r="G31">
            <v>22.5</v>
          </cell>
          <cell r="H31">
            <v>22.5</v>
          </cell>
          <cell r="I31">
            <v>7.6163894963091908E-2</v>
          </cell>
        </row>
        <row r="32">
          <cell r="A32" t="str">
            <v>420784878</v>
          </cell>
          <cell r="B32" t="str">
            <v>CHU SAINT-ETIENNE</v>
          </cell>
          <cell r="C32" t="str">
            <v>CHR</v>
          </cell>
          <cell r="D32" t="str">
            <v>Auvergne Rhône-Alpes</v>
          </cell>
          <cell r="E32">
            <v>2009</v>
          </cell>
          <cell r="F32">
            <v>371</v>
          </cell>
          <cell r="G32">
            <v>377.5</v>
          </cell>
          <cell r="H32">
            <v>328</v>
          </cell>
          <cell r="I32">
            <v>1.2151364970193512</v>
          </cell>
        </row>
        <row r="33">
          <cell r="A33" t="str">
            <v>630000479</v>
          </cell>
          <cell r="B33" t="str">
            <v>CENTRE REGIONAL JEAN PERRIN</v>
          </cell>
          <cell r="C33" t="str">
            <v>CLCC</v>
          </cell>
          <cell r="D33" t="str">
            <v>Auvergne Rhône-Alpes</v>
          </cell>
          <cell r="E33">
            <v>2009</v>
          </cell>
          <cell r="F33">
            <v>14.5</v>
          </cell>
          <cell r="G33">
            <v>15</v>
          </cell>
          <cell r="H33">
            <v>14</v>
          </cell>
          <cell r="I33">
            <v>4.9087728988807131E-2</v>
          </cell>
        </row>
        <row r="34">
          <cell r="A34" t="str">
            <v>630780989</v>
          </cell>
          <cell r="B34" t="str">
            <v>CHU DE CLERMONT-FERRAND</v>
          </cell>
          <cell r="C34" t="str">
            <v>CHR</v>
          </cell>
          <cell r="D34" t="str">
            <v>Auvergne Rhône-Alpes</v>
          </cell>
          <cell r="E34">
            <v>2009</v>
          </cell>
          <cell r="F34">
            <v>779.5</v>
          </cell>
          <cell r="G34">
            <v>766</v>
          </cell>
          <cell r="H34">
            <v>775</v>
          </cell>
          <cell r="I34">
            <v>2.6184293200760322</v>
          </cell>
        </row>
        <row r="35">
          <cell r="A35" t="str">
            <v>690000880</v>
          </cell>
          <cell r="B35" t="str">
            <v>CENTRE LEON BERARD</v>
          </cell>
          <cell r="C35" t="str">
            <v>CLCC</v>
          </cell>
          <cell r="D35" t="str">
            <v>Auvergne Rhône-Alpes</v>
          </cell>
          <cell r="E35">
            <v>2009</v>
          </cell>
          <cell r="F35">
            <v>39.5</v>
          </cell>
          <cell r="G35">
            <v>42</v>
          </cell>
          <cell r="H35">
            <v>40.5</v>
          </cell>
          <cell r="I35">
            <v>0.13764179847420074</v>
          </cell>
        </row>
        <row r="36">
          <cell r="A36" t="str">
            <v>690002068</v>
          </cell>
          <cell r="B36" t="str">
            <v>INFIRMERIE PROTESTANTE DE LYON</v>
          </cell>
          <cell r="C36" t="str">
            <v>EBNL</v>
          </cell>
          <cell r="D36" t="str">
            <v>Auvergne Rhône-Alpes</v>
          </cell>
          <cell r="E36">
            <v>2015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690780101</v>
          </cell>
          <cell r="B37" t="str">
            <v>CH LE VINATIER</v>
          </cell>
          <cell r="C37" t="str">
            <v>EPSM</v>
          </cell>
          <cell r="D37" t="str">
            <v>Auvergne Rhône-Alpes</v>
          </cell>
          <cell r="E37">
            <v>2009</v>
          </cell>
          <cell r="F37">
            <v>45.5</v>
          </cell>
          <cell r="G37">
            <v>30.5</v>
          </cell>
          <cell r="H37">
            <v>23.5</v>
          </cell>
          <cell r="I37">
            <v>0.11255402608667034</v>
          </cell>
        </row>
        <row r="38">
          <cell r="A38" t="str">
            <v>690781810</v>
          </cell>
          <cell r="B38" t="str">
            <v>HOSPICES CIVILS DE LYON</v>
          </cell>
          <cell r="C38" t="str">
            <v>CHR</v>
          </cell>
          <cell r="D38" t="str">
            <v>Auvergne Rhône-Alpes</v>
          </cell>
          <cell r="E38">
            <v>2009</v>
          </cell>
          <cell r="F38">
            <v>1491.5</v>
          </cell>
          <cell r="G38">
            <v>1458</v>
          </cell>
          <cell r="H38">
            <v>1480.5</v>
          </cell>
          <cell r="I38">
            <v>4.9988144663715799</v>
          </cell>
        </row>
        <row r="39">
          <cell r="A39" t="str">
            <v>690782222</v>
          </cell>
          <cell r="B39" t="str">
            <v>CH DE VILLEFRANCHE SUR SAONE</v>
          </cell>
          <cell r="C39" t="str">
            <v>CH</v>
          </cell>
          <cell r="D39" t="str">
            <v>Auvergne Rhône-Alpes</v>
          </cell>
          <cell r="E39">
            <v>2013</v>
          </cell>
          <cell r="F39">
            <v>0</v>
          </cell>
          <cell r="G39">
            <v>2.5</v>
          </cell>
          <cell r="H39">
            <v>2</v>
          </cell>
          <cell r="I39">
            <v>5.0490493892901842E-3</v>
          </cell>
        </row>
        <row r="40">
          <cell r="A40" t="str">
            <v>690805361</v>
          </cell>
          <cell r="B40" t="str">
            <v>CH SAINT-JOSEPH/SAINT-LUC - GH MUTUALISTE DE GRENOBLE</v>
          </cell>
          <cell r="C40" t="str">
            <v>EBNL</v>
          </cell>
          <cell r="D40" t="str">
            <v>Auvergne Rhône-Alpes</v>
          </cell>
          <cell r="E40">
            <v>2009</v>
          </cell>
          <cell r="F40">
            <v>60.5</v>
          </cell>
          <cell r="G40">
            <v>64</v>
          </cell>
          <cell r="H40">
            <v>70</v>
          </cell>
          <cell r="I40">
            <v>0.21935015904274247</v>
          </cell>
        </row>
        <row r="41">
          <cell r="A41" t="str">
            <v>730000015</v>
          </cell>
          <cell r="B41" t="str">
            <v>CH DE CHAMBERY</v>
          </cell>
          <cell r="C41" t="str">
            <v>CH</v>
          </cell>
          <cell r="D41" t="str">
            <v>Auvergne Rhône-Alpes</v>
          </cell>
          <cell r="E41">
            <v>2014</v>
          </cell>
          <cell r="F41">
            <v>8.5</v>
          </cell>
          <cell r="G41">
            <v>6.5</v>
          </cell>
          <cell r="H41">
            <v>5</v>
          </cell>
          <cell r="I41">
            <v>2.2611107759063876E-2</v>
          </cell>
        </row>
        <row r="42">
          <cell r="A42" t="str">
            <v>740781133</v>
          </cell>
          <cell r="B42" t="str">
            <v>CH ANNECY-GENEVOIS</v>
          </cell>
          <cell r="C42" t="str">
            <v>CH</v>
          </cell>
          <cell r="D42" t="str">
            <v>Auvergne Rhône-Alpes</v>
          </cell>
          <cell r="E42">
            <v>2012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740790258</v>
          </cell>
          <cell r="B43" t="str">
            <v>CH ALPES-LEMAN</v>
          </cell>
          <cell r="C43" t="str">
            <v>CH</v>
          </cell>
          <cell r="D43" t="str">
            <v>Auvergne Rhône-Alpes</v>
          </cell>
          <cell r="E43">
            <v>2014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740790381</v>
          </cell>
          <cell r="B44" t="str">
            <v>CH HOPITAUX DU LEMAN</v>
          </cell>
          <cell r="C44" t="str">
            <v>CH</v>
          </cell>
          <cell r="D44" t="str">
            <v>Auvergne Rhône-Alpes</v>
          </cell>
          <cell r="E44">
            <v>2014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210780581</v>
          </cell>
          <cell r="B45" t="str">
            <v>CHU DIJON</v>
          </cell>
          <cell r="C45" t="str">
            <v>CHR</v>
          </cell>
          <cell r="D45" t="str">
            <v>Bourgogne Franche-Comté</v>
          </cell>
          <cell r="E45">
            <v>2009</v>
          </cell>
          <cell r="F45">
            <v>652.5</v>
          </cell>
          <cell r="G45">
            <v>683</v>
          </cell>
          <cell r="H45">
            <v>708</v>
          </cell>
          <cell r="I45">
            <v>2.3050962718231869</v>
          </cell>
        </row>
        <row r="46">
          <cell r="A46" t="str">
            <v>210987731</v>
          </cell>
          <cell r="B46" t="str">
            <v>CENTRE GEORGES-FRANCOIS LECLERC</v>
          </cell>
          <cell r="C46" t="str">
            <v>CLCC</v>
          </cell>
          <cell r="D46" t="str">
            <v>Bourgogne Franche-Comté</v>
          </cell>
          <cell r="E46">
            <v>2009</v>
          </cell>
          <cell r="F46">
            <v>33</v>
          </cell>
          <cell r="G46">
            <v>36.5</v>
          </cell>
          <cell r="H46">
            <v>41</v>
          </cell>
          <cell r="I46">
            <v>0.12458515431240953</v>
          </cell>
        </row>
        <row r="47">
          <cell r="A47" t="str">
            <v>250000015</v>
          </cell>
          <cell r="B47" t="str">
            <v>CHU DE BESANCON</v>
          </cell>
          <cell r="C47" t="str">
            <v>CHR</v>
          </cell>
          <cell r="D47" t="str">
            <v>Bourgogne Franche-Comté</v>
          </cell>
          <cell r="E47">
            <v>2009</v>
          </cell>
          <cell r="F47">
            <v>542</v>
          </cell>
          <cell r="G47">
            <v>559</v>
          </cell>
          <cell r="H47">
            <v>549</v>
          </cell>
          <cell r="I47">
            <v>1.86166361994615</v>
          </cell>
        </row>
        <row r="48">
          <cell r="A48" t="str">
            <v>710780263</v>
          </cell>
          <cell r="B48" t="str">
            <v>CH DE MACON</v>
          </cell>
          <cell r="C48" t="str">
            <v>CH</v>
          </cell>
          <cell r="D48" t="str">
            <v>Bourgogne Franche-Comté</v>
          </cell>
          <cell r="E48">
            <v>2013</v>
          </cell>
          <cell r="F48">
            <v>2</v>
          </cell>
          <cell r="G48">
            <v>1</v>
          </cell>
          <cell r="H48">
            <v>1</v>
          </cell>
          <cell r="I48">
            <v>4.5270642709441629E-3</v>
          </cell>
        </row>
        <row r="49">
          <cell r="A49" t="str">
            <v>710780958</v>
          </cell>
          <cell r="B49" t="str">
            <v>CH DE CHALON SUR SAONE</v>
          </cell>
          <cell r="C49" t="str">
            <v>CH</v>
          </cell>
          <cell r="D49" t="str">
            <v>Bourgogne Franche-Comté</v>
          </cell>
          <cell r="E49">
            <v>2014</v>
          </cell>
          <cell r="F49">
            <v>0</v>
          </cell>
          <cell r="G49">
            <v>1.5</v>
          </cell>
          <cell r="H49">
            <v>1.5</v>
          </cell>
          <cell r="I49">
            <v>3.3645895886626771E-3</v>
          </cell>
        </row>
        <row r="50">
          <cell r="A50" t="str">
            <v>890000037</v>
          </cell>
          <cell r="B50" t="str">
            <v>CH D'AUXERRE</v>
          </cell>
          <cell r="C50" t="str">
            <v>CH</v>
          </cell>
          <cell r="D50" t="str">
            <v>Bourgogne Franche-Comté</v>
          </cell>
          <cell r="E50">
            <v>2015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900000365</v>
          </cell>
          <cell r="B51" t="str">
            <v>CH DE BELFORT-MONTBELIARD</v>
          </cell>
          <cell r="C51" t="str">
            <v>CH</v>
          </cell>
          <cell r="D51" t="str">
            <v>Bourgogne Franche-Comté</v>
          </cell>
          <cell r="E51">
            <v>2013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220000020</v>
          </cell>
          <cell r="B52" t="str">
            <v>CH DE SAINT BRIEUC</v>
          </cell>
          <cell r="C52" t="str">
            <v>CH</v>
          </cell>
          <cell r="D52" t="str">
            <v>Bretagne</v>
          </cell>
          <cell r="E52">
            <v>2014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220000640</v>
          </cell>
          <cell r="B53" t="str">
            <v>CLINIQUE ARMORICAINE DE RADIOLOGIE</v>
          </cell>
          <cell r="C53" t="str">
            <v>CLINIQUE</v>
          </cell>
          <cell r="D53" t="str">
            <v>Bretagne</v>
          </cell>
          <cell r="E53">
            <v>2014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290000017</v>
          </cell>
          <cell r="B54" t="str">
            <v>CHRU DE BREST - CH Morlaix</v>
          </cell>
          <cell r="C54" t="str">
            <v>CHR</v>
          </cell>
          <cell r="D54" t="str">
            <v>Bretagne</v>
          </cell>
          <cell r="E54">
            <v>2009</v>
          </cell>
          <cell r="F54">
            <v>549.5</v>
          </cell>
          <cell r="G54">
            <v>589</v>
          </cell>
          <cell r="H54">
            <v>628.5</v>
          </cell>
          <cell r="I54">
            <v>1.9928218213534006</v>
          </cell>
        </row>
        <row r="55">
          <cell r="A55" t="str">
            <v>350000022</v>
          </cell>
          <cell r="B55" t="str">
            <v>CH DE SAINT MALO</v>
          </cell>
          <cell r="C55" t="str">
            <v>CH</v>
          </cell>
          <cell r="D55" t="str">
            <v>Bretagne</v>
          </cell>
          <cell r="E55">
            <v>2011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350000121</v>
          </cell>
          <cell r="B56" t="str">
            <v>CHP ST-GREGOIRE</v>
          </cell>
          <cell r="C56" t="str">
            <v>CLINIQUE</v>
          </cell>
          <cell r="D56" t="str">
            <v>Bretagne</v>
          </cell>
          <cell r="E56">
            <v>2014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350002812</v>
          </cell>
          <cell r="B57" t="str">
            <v>CENTRE EUGÈNE MARQUIS</v>
          </cell>
          <cell r="C57" t="str">
            <v>CLCC</v>
          </cell>
          <cell r="D57" t="str">
            <v>Bretagne</v>
          </cell>
          <cell r="E57">
            <v>2009</v>
          </cell>
          <cell r="F57">
            <v>15.5</v>
          </cell>
          <cell r="G57">
            <v>14.5</v>
          </cell>
          <cell r="H57">
            <v>12.5</v>
          </cell>
          <cell r="I57">
            <v>4.7991001548208859E-2</v>
          </cell>
        </row>
        <row r="58">
          <cell r="A58" t="str">
            <v>350005179</v>
          </cell>
          <cell r="B58" t="str">
            <v>CHU DE RENNES</v>
          </cell>
          <cell r="C58" t="str">
            <v>CHR</v>
          </cell>
          <cell r="D58" t="str">
            <v>Bretagne</v>
          </cell>
          <cell r="E58">
            <v>2009</v>
          </cell>
          <cell r="F58">
            <v>850</v>
          </cell>
          <cell r="G58">
            <v>839</v>
          </cell>
          <cell r="H58">
            <v>976.5</v>
          </cell>
          <cell r="I58">
            <v>3.0062440210377606</v>
          </cell>
        </row>
        <row r="59">
          <cell r="A59" t="str">
            <v>560005746</v>
          </cell>
          <cell r="B59" t="str">
            <v>CH BRETAGNE SUD</v>
          </cell>
          <cell r="C59" t="str">
            <v>CH</v>
          </cell>
          <cell r="D59" t="str">
            <v>Bretagne</v>
          </cell>
          <cell r="E59">
            <v>2014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560023210</v>
          </cell>
          <cell r="B60" t="str">
            <v xml:space="preserve">CH BRETAGNE ATLANTIQUE </v>
          </cell>
          <cell r="C60" t="str">
            <v>CH</v>
          </cell>
          <cell r="D60" t="str">
            <v>Bretagne</v>
          </cell>
          <cell r="E60">
            <v>2012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280000134</v>
          </cell>
          <cell r="B61" t="str">
            <v>CH DE CHARTRES</v>
          </cell>
          <cell r="C61" t="str">
            <v>CH</v>
          </cell>
          <cell r="D61" t="str">
            <v>Centre</v>
          </cell>
          <cell r="E61">
            <v>2013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370000481</v>
          </cell>
          <cell r="B62" t="str">
            <v>CHRU DE TOURS</v>
          </cell>
          <cell r="C62" t="str">
            <v>CHR</v>
          </cell>
          <cell r="D62" t="str">
            <v>Centre</v>
          </cell>
          <cell r="E62">
            <v>2009</v>
          </cell>
          <cell r="F62">
            <v>721</v>
          </cell>
          <cell r="G62">
            <v>792.5</v>
          </cell>
          <cell r="H62">
            <v>712.5</v>
          </cell>
          <cell r="I62">
            <v>2.5116324831866037</v>
          </cell>
        </row>
        <row r="63">
          <cell r="A63" t="str">
            <v>450000088</v>
          </cell>
          <cell r="B63" t="str">
            <v>CHR D'ORLEANS</v>
          </cell>
          <cell r="C63" t="str">
            <v>CHR</v>
          </cell>
          <cell r="D63" t="str">
            <v>Centre</v>
          </cell>
          <cell r="E63">
            <v>2009</v>
          </cell>
          <cell r="F63">
            <v>64.5</v>
          </cell>
          <cell r="G63">
            <v>79</v>
          </cell>
          <cell r="H63">
            <v>75</v>
          </cell>
          <cell r="I63">
            <v>0.24639206551675513</v>
          </cell>
        </row>
        <row r="64">
          <cell r="A64" t="str">
            <v>750000523</v>
          </cell>
          <cell r="B64" t="str">
            <v>GH ST-JOSEPH - LEOPOLD BELLAN</v>
          </cell>
          <cell r="C64" t="str">
            <v>EBNL</v>
          </cell>
          <cell r="D64" t="str">
            <v>Ile-de-France</v>
          </cell>
          <cell r="E64">
            <v>2009</v>
          </cell>
          <cell r="F64">
            <v>150</v>
          </cell>
          <cell r="G64">
            <v>148.5</v>
          </cell>
          <cell r="H64">
            <v>147</v>
          </cell>
          <cell r="I64">
            <v>0.50271891038984051</v>
          </cell>
        </row>
        <row r="65">
          <cell r="A65" t="str">
            <v>750000549</v>
          </cell>
          <cell r="B65" t="str">
            <v>FONDATION OPHTALMOLOGIQUE ROTHSCHILD</v>
          </cell>
          <cell r="C65" t="str">
            <v>EBNL</v>
          </cell>
          <cell r="D65" t="str">
            <v>Ile-de-France</v>
          </cell>
          <cell r="E65">
            <v>2009</v>
          </cell>
          <cell r="F65">
            <v>17</v>
          </cell>
          <cell r="G65">
            <v>15</v>
          </cell>
          <cell r="H65">
            <v>12</v>
          </cell>
          <cell r="I65">
            <v>4.9708334969677997E-2</v>
          </cell>
        </row>
        <row r="66">
          <cell r="A66" t="str">
            <v>750006728</v>
          </cell>
          <cell r="B66" t="str">
            <v>GH DIACONESSES CROIX ST-SIMON</v>
          </cell>
          <cell r="C66" t="str">
            <v>EBNL</v>
          </cell>
          <cell r="D66" t="str">
            <v>Ile-de-France</v>
          </cell>
          <cell r="E66">
            <v>2009</v>
          </cell>
          <cell r="F66">
            <v>32.5</v>
          </cell>
          <cell r="G66">
            <v>34</v>
          </cell>
          <cell r="H66">
            <v>39</v>
          </cell>
          <cell r="I66">
            <v>0.11896510378682709</v>
          </cell>
        </row>
        <row r="67">
          <cell r="A67" t="str">
            <v>750050940</v>
          </cell>
          <cell r="B67" t="str">
            <v>UNICANCER</v>
          </cell>
          <cell r="C67" t="str">
            <v>GCS</v>
          </cell>
          <cell r="D67" t="str">
            <v>Ile-de-France</v>
          </cell>
          <cell r="E67">
            <v>2012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750056277</v>
          </cell>
          <cell r="B68" t="str">
            <v>GCS GDS RECHERCHE ET ENSEIGNEMENT</v>
          </cell>
          <cell r="C68" t="str">
            <v>GCS</v>
          </cell>
          <cell r="D68" t="str">
            <v>Ile-de-France</v>
          </cell>
          <cell r="E68">
            <v>2013</v>
          </cell>
          <cell r="F68">
            <v>10</v>
          </cell>
          <cell r="G68">
            <v>10.5</v>
          </cell>
          <cell r="H68">
            <v>8.5</v>
          </cell>
          <cell r="I68">
            <v>3.2737750145893522E-2</v>
          </cell>
        </row>
        <row r="69">
          <cell r="A69" t="str">
            <v>750110025</v>
          </cell>
          <cell r="B69" t="str">
            <v>CHNO DES QUINZE-VINGT</v>
          </cell>
          <cell r="C69" t="str">
            <v>CH</v>
          </cell>
          <cell r="D69" t="str">
            <v>Ile-de-France</v>
          </cell>
          <cell r="E69">
            <v>2009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750140014</v>
          </cell>
          <cell r="B70" t="str">
            <v>CH STE-ANNE</v>
          </cell>
          <cell r="C70" t="str">
            <v>CH</v>
          </cell>
          <cell r="D70" t="str">
            <v>Ile-de-France</v>
          </cell>
          <cell r="E70">
            <v>2009</v>
          </cell>
          <cell r="F70">
            <v>102</v>
          </cell>
          <cell r="G70">
            <v>101.5</v>
          </cell>
          <cell r="H70">
            <v>97</v>
          </cell>
          <cell r="I70">
            <v>0.33912739464346725</v>
          </cell>
        </row>
        <row r="71">
          <cell r="A71" t="str">
            <v>750150104</v>
          </cell>
          <cell r="B71" t="str">
            <v>INSTITUT MUTUALISTE MONTSOURIS - CLINIQUE MUTUALISTE DE L'ESTUAIRE</v>
          </cell>
          <cell r="C71" t="str">
            <v>EBNL</v>
          </cell>
          <cell r="D71" t="str">
            <v>Ile-de-France</v>
          </cell>
          <cell r="E71">
            <v>2009</v>
          </cell>
          <cell r="F71">
            <v>34</v>
          </cell>
          <cell r="G71">
            <v>34</v>
          </cell>
          <cell r="H71">
            <v>36</v>
          </cell>
          <cell r="I71">
            <v>0.11732650764481822</v>
          </cell>
        </row>
        <row r="72">
          <cell r="A72" t="str">
            <v>750160012</v>
          </cell>
          <cell r="B72" t="str">
            <v>INSTUTUT CURIE - SAINT-CLOUD</v>
          </cell>
          <cell r="C72" t="str">
            <v>CLCC</v>
          </cell>
          <cell r="D72" t="str">
            <v>Ile-de-France</v>
          </cell>
          <cell r="E72">
            <v>2009</v>
          </cell>
          <cell r="F72">
            <v>36</v>
          </cell>
          <cell r="G72">
            <v>30.5</v>
          </cell>
          <cell r="H72">
            <v>37.5</v>
          </cell>
          <cell r="I72">
            <v>0.11734580240125045</v>
          </cell>
        </row>
        <row r="73">
          <cell r="A73" t="str">
            <v>750712184</v>
          </cell>
          <cell r="B73" t="str">
            <v>AP-HP</v>
          </cell>
          <cell r="C73" t="str">
            <v>CHR</v>
          </cell>
          <cell r="D73" t="str">
            <v>Ile-de-France</v>
          </cell>
          <cell r="E73">
            <v>2009</v>
          </cell>
          <cell r="F73">
            <v>5171.5</v>
          </cell>
          <cell r="G73">
            <v>5021</v>
          </cell>
          <cell r="H73">
            <v>5004</v>
          </cell>
          <cell r="I73">
            <v>17.149275238332706</v>
          </cell>
        </row>
        <row r="74">
          <cell r="A74" t="str">
            <v>750720468</v>
          </cell>
          <cell r="B74" t="str">
            <v>HOPITAL PRIVE COGNACQ-JAY</v>
          </cell>
          <cell r="C74" t="str">
            <v>EBNL</v>
          </cell>
          <cell r="D74" t="str">
            <v>Ile-de-France</v>
          </cell>
          <cell r="E74">
            <v>2015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750810814</v>
          </cell>
          <cell r="B75" t="str">
            <v>SERVICE DE SANTE DES ARMEES</v>
          </cell>
          <cell r="C75" t="str">
            <v>SSA</v>
          </cell>
          <cell r="D75" t="str">
            <v>Ile-de-France</v>
          </cell>
          <cell r="E75">
            <v>2009</v>
          </cell>
          <cell r="F75">
            <v>236</v>
          </cell>
          <cell r="G75">
            <v>185.5</v>
          </cell>
          <cell r="H75">
            <v>143.5</v>
          </cell>
          <cell r="I75">
            <v>0.63867772174883242</v>
          </cell>
        </row>
        <row r="76">
          <cell r="A76" t="str">
            <v>770020030</v>
          </cell>
          <cell r="B76" t="str">
            <v>GH EST FRANCILIEN</v>
          </cell>
          <cell r="C76" t="str">
            <v>GCS</v>
          </cell>
          <cell r="D76" t="str">
            <v>Ile-de-France</v>
          </cell>
          <cell r="E76">
            <v>2012</v>
          </cell>
          <cell r="F76">
            <v>23</v>
          </cell>
          <cell r="G76">
            <v>23</v>
          </cell>
          <cell r="H76">
            <v>23.5</v>
          </cell>
          <cell r="I76">
            <v>7.8415025887419346E-2</v>
          </cell>
        </row>
        <row r="77">
          <cell r="A77" t="str">
            <v>770110054</v>
          </cell>
          <cell r="B77" t="str">
            <v>CH DE MELUN</v>
          </cell>
          <cell r="C77" t="str">
            <v>CH</v>
          </cell>
          <cell r="D77" t="str">
            <v>Ile-de-France</v>
          </cell>
          <cell r="E77">
            <v>2013</v>
          </cell>
          <cell r="F77">
            <v>15</v>
          </cell>
          <cell r="G77">
            <v>11</v>
          </cell>
          <cell r="H77">
            <v>8.5</v>
          </cell>
          <cell r="I77">
            <v>3.9010691446556084E-2</v>
          </cell>
        </row>
        <row r="78">
          <cell r="A78" t="str">
            <v>780000287</v>
          </cell>
          <cell r="B78" t="str">
            <v>CH DE MANTES LA JOLIE</v>
          </cell>
          <cell r="C78" t="str">
            <v>CH</v>
          </cell>
          <cell r="D78" t="str">
            <v>Ile-de-France</v>
          </cell>
          <cell r="E78">
            <v>2013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780001236</v>
          </cell>
          <cell r="B79" t="str">
            <v>CH INTERCOMMUNAL DE POISSY ST-GERMAIN</v>
          </cell>
          <cell r="C79" t="str">
            <v>CH</v>
          </cell>
          <cell r="D79" t="str">
            <v>Ile-de-France</v>
          </cell>
          <cell r="E79">
            <v>2009</v>
          </cell>
          <cell r="F79">
            <v>45.5</v>
          </cell>
          <cell r="G79">
            <v>50.5</v>
          </cell>
          <cell r="H79">
            <v>53</v>
          </cell>
          <cell r="I79">
            <v>0.16802861917997727</v>
          </cell>
        </row>
        <row r="80">
          <cell r="A80" t="str">
            <v>780110078</v>
          </cell>
          <cell r="B80" t="str">
            <v>CH DE VERSAILLES</v>
          </cell>
          <cell r="C80" t="str">
            <v>CH</v>
          </cell>
          <cell r="D80" t="str">
            <v>Ile-de-France</v>
          </cell>
          <cell r="E80">
            <v>2009</v>
          </cell>
          <cell r="F80">
            <v>100.5</v>
          </cell>
          <cell r="G80">
            <v>97.5</v>
          </cell>
          <cell r="H80">
            <v>96</v>
          </cell>
          <cell r="I80">
            <v>0.3317937518823757</v>
          </cell>
        </row>
        <row r="81">
          <cell r="A81" t="str">
            <v>910002773</v>
          </cell>
          <cell r="B81" t="str">
            <v>CH SUD FRANCILIEN</v>
          </cell>
          <cell r="C81" t="str">
            <v>CH</v>
          </cell>
          <cell r="D81" t="str">
            <v>Ile-de-France</v>
          </cell>
          <cell r="E81">
            <v>2011</v>
          </cell>
          <cell r="F81">
            <v>59</v>
          </cell>
          <cell r="G81">
            <v>54</v>
          </cell>
          <cell r="H81">
            <v>54</v>
          </cell>
          <cell r="I81">
            <v>0.18850335927434317</v>
          </cell>
        </row>
        <row r="82">
          <cell r="A82" t="str">
            <v>910019447</v>
          </cell>
          <cell r="B82" t="str">
            <v>CH SUD ESSONNE</v>
          </cell>
          <cell r="C82" t="str">
            <v>CH</v>
          </cell>
          <cell r="D82" t="str">
            <v>Ile-de-France</v>
          </cell>
          <cell r="E82">
            <v>2014</v>
          </cell>
          <cell r="F82">
            <v>0</v>
          </cell>
          <cell r="G82">
            <v>26</v>
          </cell>
          <cell r="H82">
            <v>0</v>
          </cell>
          <cell r="I82">
            <v>2.9272356762477345E-2</v>
          </cell>
        </row>
        <row r="83">
          <cell r="A83" t="str">
            <v>910110063</v>
          </cell>
          <cell r="B83" t="str">
            <v>CH D'ORSAY</v>
          </cell>
          <cell r="C83" t="str">
            <v>CH</v>
          </cell>
          <cell r="D83" t="str">
            <v>Ile-de-France</v>
          </cell>
          <cell r="E83">
            <v>2009</v>
          </cell>
          <cell r="F83">
            <v>15.5</v>
          </cell>
          <cell r="G83">
            <v>15.5</v>
          </cell>
          <cell r="H83">
            <v>5.5</v>
          </cell>
          <cell r="I83">
            <v>4.129646247162222E-2</v>
          </cell>
        </row>
        <row r="84">
          <cell r="A84" t="str">
            <v>920000650</v>
          </cell>
          <cell r="B84" t="str">
            <v>HOPITAL FOCH - FRANCO BRITANNIQUE - MAISON JEANNE GARNIER</v>
          </cell>
          <cell r="C84" t="str">
            <v>EBNL</v>
          </cell>
          <cell r="D84" t="str">
            <v>Ile-de-France</v>
          </cell>
          <cell r="E84">
            <v>2009</v>
          </cell>
          <cell r="F84">
            <v>80.5</v>
          </cell>
          <cell r="G84">
            <v>74</v>
          </cell>
          <cell r="H84">
            <v>64</v>
          </cell>
          <cell r="I84">
            <v>0.24674560414746061</v>
          </cell>
        </row>
        <row r="85">
          <cell r="A85" t="str">
            <v>920000684</v>
          </cell>
          <cell r="B85" t="str">
            <v>CENTRE CHIRURGICAL MARIE LANNELONGUE</v>
          </cell>
          <cell r="C85" t="str">
            <v>EBNL</v>
          </cell>
          <cell r="D85" t="str">
            <v>Ile-de-France</v>
          </cell>
          <cell r="E85">
            <v>2009</v>
          </cell>
          <cell r="F85">
            <v>21.5</v>
          </cell>
          <cell r="G85">
            <v>20.5</v>
          </cell>
          <cell r="H85">
            <v>16</v>
          </cell>
          <cell r="I85">
            <v>6.5508373912628662E-2</v>
          </cell>
        </row>
        <row r="86">
          <cell r="A86" t="str">
            <v>920110020</v>
          </cell>
          <cell r="B86" t="str">
            <v>C.A.S.H. DE NANTERRE</v>
          </cell>
          <cell r="C86" t="str">
            <v>CH</v>
          </cell>
          <cell r="D86" t="str">
            <v>Ile-de-France</v>
          </cell>
          <cell r="E86">
            <v>2009</v>
          </cell>
          <cell r="F86">
            <v>5.5</v>
          </cell>
          <cell r="G86">
            <v>5.5</v>
          </cell>
          <cell r="H86">
            <v>5.5</v>
          </cell>
          <cell r="I86">
            <v>1.8617840990978022E-2</v>
          </cell>
        </row>
        <row r="87">
          <cell r="A87" t="str">
            <v>920810736</v>
          </cell>
          <cell r="B87" t="str">
            <v>CLINIQUE AMBROISE PARE</v>
          </cell>
          <cell r="C87" t="str">
            <v>CLINIQUE</v>
          </cell>
          <cell r="D87" t="str">
            <v>Ile-de-France</v>
          </cell>
          <cell r="E87">
            <v>2014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930021480</v>
          </cell>
          <cell r="B88" t="str">
            <v>GH INTERCOMMUNAL DU RAINCY-MONTFERMEIL</v>
          </cell>
          <cell r="C88" t="str">
            <v>CH</v>
          </cell>
          <cell r="D88" t="str">
            <v>Ile-de-France</v>
          </cell>
          <cell r="E88">
            <v>2013</v>
          </cell>
          <cell r="F88">
            <v>0</v>
          </cell>
          <cell r="G88">
            <v>9.5</v>
          </cell>
          <cell r="H88">
            <v>9.5</v>
          </cell>
          <cell r="I88">
            <v>2.1309067394863622E-2</v>
          </cell>
        </row>
        <row r="89">
          <cell r="A89" t="str">
            <v>930140025</v>
          </cell>
          <cell r="B89" t="str">
            <v>EPS DE VILLE-EVRARD</v>
          </cell>
          <cell r="C89" t="str">
            <v>EPSM</v>
          </cell>
          <cell r="D89" t="str">
            <v>Ile-de-France</v>
          </cell>
          <cell r="E89">
            <v>2014</v>
          </cell>
          <cell r="F89">
            <v>0</v>
          </cell>
          <cell r="G89">
            <v>1.5</v>
          </cell>
          <cell r="H89">
            <v>8.5</v>
          </cell>
          <cell r="I89">
            <v>1.1184988540729218E-2</v>
          </cell>
        </row>
        <row r="90">
          <cell r="A90" t="str">
            <v>940000664</v>
          </cell>
          <cell r="B90" t="str">
            <v>GUSTAVE ROUSSY</v>
          </cell>
          <cell r="C90" t="str">
            <v>CLCC</v>
          </cell>
          <cell r="D90" t="str">
            <v>Ile-de-France</v>
          </cell>
          <cell r="E90">
            <v>2009</v>
          </cell>
          <cell r="F90">
            <v>38.5</v>
          </cell>
          <cell r="G90">
            <v>72</v>
          </cell>
          <cell r="H90">
            <v>43.5</v>
          </cell>
          <cell r="I90">
            <v>0.17362719201689883</v>
          </cell>
        </row>
        <row r="91">
          <cell r="A91" t="str">
            <v>940016819</v>
          </cell>
          <cell r="B91" t="str">
            <v>HOPITAUX DE ST-MAURICE</v>
          </cell>
          <cell r="C91" t="str">
            <v>CH</v>
          </cell>
          <cell r="D91" t="str">
            <v>Ile-de-France</v>
          </cell>
          <cell r="E91">
            <v>2009</v>
          </cell>
          <cell r="F91">
            <v>6.5</v>
          </cell>
          <cell r="G91">
            <v>4.5</v>
          </cell>
          <cell r="H91">
            <v>3.5</v>
          </cell>
          <cell r="I91">
            <v>1.6399583687492208E-2</v>
          </cell>
        </row>
        <row r="92">
          <cell r="A92" t="str">
            <v>940110018</v>
          </cell>
          <cell r="B92" t="str">
            <v>CH INTERCOMMUNAL DE CRETEIL</v>
          </cell>
          <cell r="C92" t="str">
            <v>CH</v>
          </cell>
          <cell r="D92" t="str">
            <v>Ile-de-France</v>
          </cell>
          <cell r="E92">
            <v>2009</v>
          </cell>
          <cell r="F92">
            <v>68</v>
          </cell>
          <cell r="G92">
            <v>68</v>
          </cell>
          <cell r="H92">
            <v>68</v>
          </cell>
          <cell r="I92">
            <v>0.23018421588845556</v>
          </cell>
        </row>
        <row r="93">
          <cell r="A93" t="str">
            <v>940140015</v>
          </cell>
          <cell r="B93" t="str">
            <v>FONDATION VALLEE</v>
          </cell>
          <cell r="C93" t="str">
            <v>CH</v>
          </cell>
          <cell r="D93" t="str">
            <v>Ile-de-France</v>
          </cell>
          <cell r="E93">
            <v>2012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940000649</v>
          </cell>
          <cell r="B94" t="str">
            <v>HOPITAL SAINTE-CAMILLE</v>
          </cell>
          <cell r="C94" t="str">
            <v>EBNL</v>
          </cell>
          <cell r="D94" t="str">
            <v>Ile-de-France</v>
          </cell>
          <cell r="E94">
            <v>2015</v>
          </cell>
          <cell r="F94">
            <v>0</v>
          </cell>
          <cell r="G94">
            <v>40.5</v>
          </cell>
          <cell r="H94">
            <v>40.5</v>
          </cell>
          <cell r="I94">
            <v>9.0843918893892261E-2</v>
          </cell>
        </row>
        <row r="95">
          <cell r="A95" t="str">
            <v>950013870</v>
          </cell>
          <cell r="B95" t="str">
            <v>HOPITAL SIMONE WEIL</v>
          </cell>
          <cell r="C95" t="str">
            <v>CH</v>
          </cell>
          <cell r="D95" t="str">
            <v>Ile-de-France</v>
          </cell>
          <cell r="E95">
            <v>2014</v>
          </cell>
          <cell r="F95">
            <v>0</v>
          </cell>
          <cell r="G95">
            <v>2</v>
          </cell>
          <cell r="H95">
            <v>5</v>
          </cell>
          <cell r="I95">
            <v>7.8377190024358969E-3</v>
          </cell>
        </row>
        <row r="96">
          <cell r="A96" t="str">
            <v>950110015</v>
          </cell>
          <cell r="B96" t="str">
            <v>CH D'ARGENTEUIL</v>
          </cell>
          <cell r="C96" t="str">
            <v>CH</v>
          </cell>
          <cell r="D96" t="str">
            <v>Ile-de-France</v>
          </cell>
          <cell r="E96">
            <v>2013</v>
          </cell>
          <cell r="F96">
            <v>6</v>
          </cell>
          <cell r="G96">
            <v>6</v>
          </cell>
          <cell r="H96">
            <v>8</v>
          </cell>
          <cell r="I96">
            <v>2.2544771690748283E-2</v>
          </cell>
        </row>
        <row r="97">
          <cell r="A97" t="str">
            <v>950110080</v>
          </cell>
          <cell r="B97" t="str">
            <v>CH DE PONTOISE</v>
          </cell>
          <cell r="C97" t="str">
            <v>CH</v>
          </cell>
          <cell r="D97" t="str">
            <v>Ile-de-France</v>
          </cell>
          <cell r="E97">
            <v>2012</v>
          </cell>
          <cell r="F97">
            <v>21.5</v>
          </cell>
          <cell r="G97">
            <v>26</v>
          </cell>
          <cell r="H97">
            <v>23.5</v>
          </cell>
          <cell r="I97">
            <v>8.0079602104982245E-2</v>
          </cell>
        </row>
        <row r="98">
          <cell r="A98" t="str">
            <v>300780038</v>
          </cell>
          <cell r="B98" t="str">
            <v>CHU DE NIMES</v>
          </cell>
          <cell r="C98" t="str">
            <v>CHR</v>
          </cell>
          <cell r="D98" t="str">
            <v>Languedoc Roussillon Midi-Pyrénées</v>
          </cell>
          <cell r="E98">
            <v>2009</v>
          </cell>
          <cell r="F98">
            <v>258</v>
          </cell>
          <cell r="G98">
            <v>251.5</v>
          </cell>
          <cell r="H98">
            <v>241.5</v>
          </cell>
          <cell r="I98">
            <v>0.8475941088562966</v>
          </cell>
        </row>
        <row r="99">
          <cell r="A99" t="str">
            <v>310000054</v>
          </cell>
          <cell r="B99" t="str">
            <v>CLINIQUE SARRUS-TEINTURIERS</v>
          </cell>
          <cell r="C99" t="str">
            <v>CLINIQUE</v>
          </cell>
          <cell r="D99" t="str">
            <v>Languedoc Roussillon Midi-Pyrénées</v>
          </cell>
          <cell r="E99">
            <v>2015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310780259</v>
          </cell>
          <cell r="B100" t="str">
            <v>CLINIQUE PASTEUR</v>
          </cell>
          <cell r="C100" t="str">
            <v>CLINIQUE</v>
          </cell>
          <cell r="D100" t="str">
            <v>Languedoc Roussillon Midi-Pyrénées</v>
          </cell>
          <cell r="E100">
            <v>2014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310781406</v>
          </cell>
          <cell r="B101" t="str">
            <v>CHU DE TOULOUSE</v>
          </cell>
          <cell r="C101" t="str">
            <v>CHR</v>
          </cell>
          <cell r="D101" t="str">
            <v>Languedoc Roussillon Midi-Pyrénées</v>
          </cell>
          <cell r="E101">
            <v>2009</v>
          </cell>
          <cell r="F101">
            <v>966</v>
          </cell>
          <cell r="G101">
            <v>1007.5</v>
          </cell>
          <cell r="H101">
            <v>1038.5</v>
          </cell>
          <cell r="I101">
            <v>3.3976900643942312</v>
          </cell>
        </row>
        <row r="102">
          <cell r="A102" t="str">
            <v>310782347</v>
          </cell>
          <cell r="B102" t="str">
            <v>INSTITUT CLAUDIUS REGAUD</v>
          </cell>
          <cell r="C102" t="str">
            <v>CLCC</v>
          </cell>
          <cell r="D102" t="str">
            <v>Languedoc Roussillon Midi-Pyrénées</v>
          </cell>
          <cell r="E102">
            <v>2009</v>
          </cell>
          <cell r="F102">
            <v>28</v>
          </cell>
          <cell r="G102">
            <v>24</v>
          </cell>
          <cell r="H102">
            <v>21</v>
          </cell>
          <cell r="I102">
            <v>8.2457897500083796E-2</v>
          </cell>
        </row>
        <row r="103">
          <cell r="A103" t="str">
            <v>310788799</v>
          </cell>
          <cell r="B103" t="str">
            <v>CLINIQUE MEDIPOLE GARONNE</v>
          </cell>
          <cell r="C103" t="str">
            <v>CLINIQUE</v>
          </cell>
          <cell r="D103" t="str">
            <v>Languedoc Roussillon Midi-Pyrénées</v>
          </cell>
          <cell r="E103">
            <v>2015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340000207</v>
          </cell>
          <cell r="B104" t="str">
            <v>CENTRE PAUL LAMARQUE</v>
          </cell>
          <cell r="C104" t="str">
            <v>CLCC</v>
          </cell>
          <cell r="D104" t="str">
            <v>Languedoc Roussillon Midi-Pyrénées</v>
          </cell>
          <cell r="E104">
            <v>2009</v>
          </cell>
          <cell r="F104">
            <v>10</v>
          </cell>
          <cell r="G104">
            <v>7.5</v>
          </cell>
          <cell r="H104">
            <v>14.5</v>
          </cell>
          <cell r="I104">
            <v>3.6063369621225153E-2</v>
          </cell>
        </row>
        <row r="105">
          <cell r="A105" t="str">
            <v>340780055</v>
          </cell>
          <cell r="B105" t="str">
            <v>CH DE BEZIERS</v>
          </cell>
          <cell r="C105" t="str">
            <v>CH</v>
          </cell>
          <cell r="D105" t="str">
            <v>Languedoc Roussillon Midi-Pyrénées</v>
          </cell>
          <cell r="E105">
            <v>2013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340780477</v>
          </cell>
          <cell r="B106" t="str">
            <v>CHU DE MONTPELLIER</v>
          </cell>
          <cell r="C106" t="str">
            <v>CHR</v>
          </cell>
          <cell r="D106" t="str">
            <v>Languedoc Roussillon Midi-Pyrénées</v>
          </cell>
          <cell r="E106">
            <v>2009</v>
          </cell>
          <cell r="F106">
            <v>860.5</v>
          </cell>
          <cell r="G106">
            <v>875</v>
          </cell>
          <cell r="H106">
            <v>849</v>
          </cell>
          <cell r="I106">
            <v>2.9163230195045338</v>
          </cell>
        </row>
        <row r="107">
          <cell r="A107" t="str">
            <v>660780180</v>
          </cell>
          <cell r="B107" t="str">
            <v>CH DE PERPIGNAN</v>
          </cell>
          <cell r="C107" t="str">
            <v>CH</v>
          </cell>
          <cell r="D107" t="str">
            <v>Languedoc Roussillon Midi-Pyrénées</v>
          </cell>
          <cell r="E107">
            <v>2014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020000063</v>
          </cell>
          <cell r="B108" t="str">
            <v>CH DE SAINT QUENTIN</v>
          </cell>
          <cell r="C108" t="str">
            <v>CH</v>
          </cell>
          <cell r="D108" t="str">
            <v>Nord Pas-de-Calais Picardie</v>
          </cell>
          <cell r="E108">
            <v>2015</v>
          </cell>
          <cell r="F108">
            <v>0</v>
          </cell>
          <cell r="G108">
            <v>0</v>
          </cell>
          <cell r="H108">
            <v>4</v>
          </cell>
          <cell r="I108">
            <v>4.46879940118088E-3</v>
          </cell>
        </row>
        <row r="109">
          <cell r="A109" t="str">
            <v>590000188</v>
          </cell>
          <cell r="B109" t="str">
            <v>CENTRE OSCAR LAMBRET</v>
          </cell>
          <cell r="C109" t="str">
            <v>CLCC</v>
          </cell>
          <cell r="D109" t="str">
            <v>Nord Pas-de-Calais Picardie</v>
          </cell>
          <cell r="E109">
            <v>2009</v>
          </cell>
          <cell r="F109">
            <v>28.5</v>
          </cell>
          <cell r="G109">
            <v>29.5</v>
          </cell>
          <cell r="H109">
            <v>26</v>
          </cell>
          <cell r="I109">
            <v>9.4807127202991601E-2</v>
          </cell>
        </row>
        <row r="110">
          <cell r="A110" t="str">
            <v>590051801</v>
          </cell>
          <cell r="B110" t="str">
            <v>GHICL - HOPITAUX PRIVES DE METZ - RESEAU SSR</v>
          </cell>
          <cell r="C110" t="str">
            <v>EBNL</v>
          </cell>
          <cell r="D110" t="str">
            <v>Nord Pas-de-Calais Picardie</v>
          </cell>
          <cell r="E110">
            <v>2009</v>
          </cell>
          <cell r="F110">
            <v>299</v>
          </cell>
          <cell r="G110">
            <v>308.5</v>
          </cell>
          <cell r="H110">
            <v>317</v>
          </cell>
          <cell r="I110">
            <v>1.0429388036319054</v>
          </cell>
        </row>
        <row r="111">
          <cell r="A111" t="str">
            <v>590780193</v>
          </cell>
          <cell r="B111" t="str">
            <v>CHRU DE LILLE</v>
          </cell>
          <cell r="C111" t="str">
            <v>CHR</v>
          </cell>
          <cell r="D111" t="str">
            <v>Nord Pas-de-Calais Picardie</v>
          </cell>
          <cell r="E111">
            <v>2009</v>
          </cell>
          <cell r="F111">
            <v>1821.5</v>
          </cell>
          <cell r="G111">
            <v>1831</v>
          </cell>
          <cell r="H111">
            <v>1899</v>
          </cell>
          <cell r="I111">
            <v>6.2631690872270234</v>
          </cell>
        </row>
        <row r="112">
          <cell r="A112" t="str">
            <v>590781415</v>
          </cell>
          <cell r="B112" t="str">
            <v>CH DE DUNKERQUE</v>
          </cell>
          <cell r="C112" t="str">
            <v>CH</v>
          </cell>
          <cell r="D112" t="str">
            <v>Nord Pas-de-Calais Picardie</v>
          </cell>
          <cell r="E112">
            <v>2012</v>
          </cell>
          <cell r="F112">
            <v>39</v>
          </cell>
          <cell r="G112">
            <v>32</v>
          </cell>
          <cell r="H112">
            <v>37.5</v>
          </cell>
          <cell r="I112">
            <v>0.12246059903222384</v>
          </cell>
        </row>
        <row r="113">
          <cell r="A113" t="str">
            <v>590781803</v>
          </cell>
          <cell r="B113" t="str">
            <v>CH SAMBRE-AVESNOIS</v>
          </cell>
          <cell r="C113" t="str">
            <v>CH</v>
          </cell>
          <cell r="D113" t="str">
            <v>Nord Pas-de-Calais Picardie</v>
          </cell>
          <cell r="E113">
            <v>2014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590781902</v>
          </cell>
          <cell r="B114" t="str">
            <v>CH DE TOURCOING</v>
          </cell>
          <cell r="C114" t="str">
            <v>CH</v>
          </cell>
          <cell r="D114" t="str">
            <v>Nord Pas-de-Calais Picardie</v>
          </cell>
          <cell r="E114">
            <v>2009</v>
          </cell>
          <cell r="F114">
            <v>77</v>
          </cell>
          <cell r="G114">
            <v>79</v>
          </cell>
          <cell r="H114">
            <v>78.5</v>
          </cell>
          <cell r="I114">
            <v>0.26457729340009495</v>
          </cell>
        </row>
        <row r="115">
          <cell r="A115" t="str">
            <v>590782215</v>
          </cell>
          <cell r="B115" t="str">
            <v>CH DE VALENCIENNES</v>
          </cell>
          <cell r="C115" t="str">
            <v>CH</v>
          </cell>
          <cell r="D115" t="str">
            <v>Nord Pas-de-Calais Picardie</v>
          </cell>
          <cell r="E115">
            <v>2012</v>
          </cell>
          <cell r="F115">
            <v>81</v>
          </cell>
          <cell r="G115">
            <v>79.5</v>
          </cell>
          <cell r="H115">
            <v>65.5</v>
          </cell>
          <cell r="I115">
            <v>0.25518463437433508</v>
          </cell>
        </row>
        <row r="116">
          <cell r="A116" t="str">
            <v>590782421</v>
          </cell>
          <cell r="B116" t="str">
            <v>CH DE ROUBAIX</v>
          </cell>
          <cell r="C116" t="str">
            <v>CH</v>
          </cell>
          <cell r="D116" t="str">
            <v>Nord Pas-de-Calais Picardie</v>
          </cell>
          <cell r="E116">
            <v>2009</v>
          </cell>
          <cell r="F116">
            <v>72</v>
          </cell>
          <cell r="G116">
            <v>66</v>
          </cell>
          <cell r="H116">
            <v>66.5</v>
          </cell>
          <cell r="I116">
            <v>0.230824705452391</v>
          </cell>
        </row>
        <row r="117">
          <cell r="A117" t="str">
            <v>600100721</v>
          </cell>
          <cell r="B117" t="str">
            <v>CH INTERCOMMUNAL DE COMPIEGNE-NOYON</v>
          </cell>
          <cell r="C117" t="str">
            <v>CH</v>
          </cell>
          <cell r="D117" t="str">
            <v>Nord Pas-de-Calais Picardie</v>
          </cell>
          <cell r="E117">
            <v>2013</v>
          </cell>
          <cell r="F117">
            <v>5</v>
          </cell>
          <cell r="G117">
            <v>3.5</v>
          </cell>
          <cell r="H117">
            <v>3.5</v>
          </cell>
          <cell r="I117">
            <v>1.3560720403135525E-2</v>
          </cell>
        </row>
        <row r="118">
          <cell r="A118" t="str">
            <v>600101984</v>
          </cell>
          <cell r="B118" t="str">
            <v>GH PUBLIC DU SUD DE L'OISE</v>
          </cell>
          <cell r="C118" t="str">
            <v>CH</v>
          </cell>
          <cell r="D118" t="str">
            <v>Nord Pas-de-Calais Picardie</v>
          </cell>
          <cell r="E118">
            <v>2014</v>
          </cell>
          <cell r="F118">
            <v>10</v>
          </cell>
          <cell r="G118">
            <v>7.5</v>
          </cell>
          <cell r="H118">
            <v>5.5</v>
          </cell>
          <cell r="I118">
            <v>2.6008570968568172E-2</v>
          </cell>
        </row>
        <row r="119">
          <cell r="A119" t="str">
            <v>620100057</v>
          </cell>
          <cell r="B119" t="str">
            <v>CH D'ARRAS</v>
          </cell>
          <cell r="C119" t="str">
            <v>CH</v>
          </cell>
          <cell r="D119" t="str">
            <v>Nord Pas-de-Calais Picardie</v>
          </cell>
          <cell r="E119">
            <v>2012</v>
          </cell>
          <cell r="F119">
            <v>34</v>
          </cell>
          <cell r="G119">
            <v>30.5</v>
          </cell>
          <cell r="H119">
            <v>26</v>
          </cell>
          <cell r="I119">
            <v>0.10221399957768637</v>
          </cell>
        </row>
        <row r="120">
          <cell r="A120" t="str">
            <v>620100651</v>
          </cell>
          <cell r="B120" t="str">
            <v>CH DE BETHUNE</v>
          </cell>
          <cell r="C120" t="str">
            <v>CH</v>
          </cell>
          <cell r="D120" t="str">
            <v>Nord Pas-de-Calais Picardie</v>
          </cell>
          <cell r="E120">
            <v>2014</v>
          </cell>
          <cell r="F120">
            <v>54</v>
          </cell>
          <cell r="G120">
            <v>39</v>
          </cell>
          <cell r="H120">
            <v>35.5</v>
          </cell>
          <cell r="I120">
            <v>0.14523725254876052</v>
          </cell>
        </row>
        <row r="121">
          <cell r="A121" t="str">
            <v>620100685</v>
          </cell>
          <cell r="B121" t="str">
            <v>CH DE LENS</v>
          </cell>
          <cell r="C121" t="str">
            <v>CH</v>
          </cell>
          <cell r="D121" t="str">
            <v>Nord Pas-de-Calais Picardie</v>
          </cell>
          <cell r="E121">
            <v>2011</v>
          </cell>
          <cell r="F121">
            <v>119.5</v>
          </cell>
          <cell r="G121">
            <v>124.5</v>
          </cell>
          <cell r="H121">
            <v>114.5</v>
          </cell>
          <cell r="I121">
            <v>0.40455820892990041</v>
          </cell>
        </row>
        <row r="122">
          <cell r="A122" t="str">
            <v>620103440</v>
          </cell>
          <cell r="B122" t="str">
            <v>CH DE BOULOGNE</v>
          </cell>
          <cell r="C122" t="str">
            <v>CH</v>
          </cell>
          <cell r="D122" t="str">
            <v>Nord Pas-de-Calais Picardie</v>
          </cell>
          <cell r="E122">
            <v>2012</v>
          </cell>
          <cell r="F122">
            <v>33</v>
          </cell>
          <cell r="G122">
            <v>33</v>
          </cell>
          <cell r="H122">
            <v>33</v>
          </cell>
          <cell r="I122">
            <v>0.11170704594586812</v>
          </cell>
        </row>
        <row r="123">
          <cell r="A123" t="str">
            <v>800000044</v>
          </cell>
          <cell r="B123" t="str">
            <v>CHU D'AMIENS</v>
          </cell>
          <cell r="C123" t="str">
            <v>CHR</v>
          </cell>
          <cell r="D123" t="str">
            <v>Nord Pas-de-Calais Picardie</v>
          </cell>
          <cell r="E123">
            <v>2009</v>
          </cell>
          <cell r="F123">
            <v>709</v>
          </cell>
          <cell r="G123">
            <v>722.5</v>
          </cell>
          <cell r="H123">
            <v>703</v>
          </cell>
          <cell r="I123">
            <v>2.4085048660541921</v>
          </cell>
        </row>
        <row r="124">
          <cell r="A124" t="str">
            <v>800000119</v>
          </cell>
          <cell r="B124" t="str">
            <v>CH PHILIPPE PINEL</v>
          </cell>
          <cell r="C124" t="str">
            <v>EPSM</v>
          </cell>
          <cell r="D124" t="str">
            <v>Nord Pas-de-Calais Picardie</v>
          </cell>
          <cell r="E124">
            <v>2013</v>
          </cell>
          <cell r="F124">
            <v>7.5</v>
          </cell>
          <cell r="G124">
            <v>7.5</v>
          </cell>
          <cell r="H124">
            <v>3</v>
          </cell>
          <cell r="I124">
            <v>2.0360565661368811E-2</v>
          </cell>
        </row>
        <row r="125">
          <cell r="A125" t="str">
            <v>140000100</v>
          </cell>
          <cell r="B125" t="str">
            <v>CHU DE CAEN</v>
          </cell>
          <cell r="C125" t="str">
            <v>CHR</v>
          </cell>
          <cell r="D125" t="str">
            <v>Normandie</v>
          </cell>
          <cell r="E125">
            <v>2009</v>
          </cell>
          <cell r="F125">
            <v>568.5</v>
          </cell>
          <cell r="G125">
            <v>555</v>
          </cell>
          <cell r="H125">
            <v>563.5</v>
          </cell>
          <cell r="I125">
            <v>1.9036226384970005</v>
          </cell>
        </row>
        <row r="126">
          <cell r="A126" t="str">
            <v>140000555</v>
          </cell>
          <cell r="B126" t="str">
            <v>CENTRE FRANCOIS BACLESSE</v>
          </cell>
          <cell r="C126" t="str">
            <v>CLCC</v>
          </cell>
          <cell r="D126" t="str">
            <v>Normandie</v>
          </cell>
          <cell r="E126">
            <v>2009</v>
          </cell>
          <cell r="F126">
            <v>27.5</v>
          </cell>
          <cell r="G126">
            <v>19.5</v>
          </cell>
          <cell r="H126">
            <v>22.5</v>
          </cell>
          <cell r="I126">
            <v>7.849632669957482E-2</v>
          </cell>
        </row>
        <row r="127">
          <cell r="A127" t="str">
            <v>500000013</v>
          </cell>
          <cell r="B127" t="str">
            <v>CH PUBLIC DU COTENTIN</v>
          </cell>
          <cell r="C127" t="str">
            <v>CH</v>
          </cell>
          <cell r="D127" t="str">
            <v>Normandie</v>
          </cell>
          <cell r="E127">
            <v>2014</v>
          </cell>
          <cell r="F127">
            <v>0</v>
          </cell>
          <cell r="G127">
            <v>4.5</v>
          </cell>
          <cell r="H127">
            <v>3</v>
          </cell>
          <cell r="I127">
            <v>8.4179689905451993E-3</v>
          </cell>
        </row>
        <row r="128">
          <cell r="A128" t="str">
            <v>760000166</v>
          </cell>
          <cell r="B128" t="str">
            <v>CENTRE HENRI BECQUEREL</v>
          </cell>
          <cell r="C128" t="str">
            <v>CLCC</v>
          </cell>
          <cell r="D128" t="str">
            <v>Normandie</v>
          </cell>
          <cell r="E128">
            <v>2009</v>
          </cell>
          <cell r="F128">
            <v>22.5</v>
          </cell>
          <cell r="G128">
            <v>27</v>
          </cell>
          <cell r="H128">
            <v>29</v>
          </cell>
          <cell r="I128">
            <v>8.8492063429670365E-2</v>
          </cell>
        </row>
        <row r="129">
          <cell r="A129" t="str">
            <v>760000315</v>
          </cell>
          <cell r="B129" t="str">
            <v>CLINIQUE MATHILDE</v>
          </cell>
          <cell r="C129" t="str">
            <v>CLINIQUE</v>
          </cell>
          <cell r="D129" t="str">
            <v>Normandie</v>
          </cell>
          <cell r="E129">
            <v>2014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760780239</v>
          </cell>
          <cell r="B130" t="str">
            <v>CHU DE ROUEN</v>
          </cell>
          <cell r="C130" t="str">
            <v>CHR</v>
          </cell>
          <cell r="D130" t="str">
            <v>Normandie</v>
          </cell>
          <cell r="E130">
            <v>2009</v>
          </cell>
          <cell r="F130">
            <v>649</v>
          </cell>
          <cell r="G130">
            <v>606</v>
          </cell>
          <cell r="H130">
            <v>606</v>
          </cell>
          <cell r="I130">
            <v>2.1004536687270763</v>
          </cell>
        </row>
        <row r="131">
          <cell r="A131" t="str">
            <v>760780726</v>
          </cell>
          <cell r="B131" t="str">
            <v>GH DU HAVRE</v>
          </cell>
          <cell r="C131" t="str">
            <v>CH</v>
          </cell>
          <cell r="D131" t="str">
            <v>Normandie</v>
          </cell>
          <cell r="E131">
            <v>2014</v>
          </cell>
          <cell r="F131">
            <v>41</v>
          </cell>
          <cell r="G131">
            <v>41</v>
          </cell>
          <cell r="H131">
            <v>19</v>
          </cell>
          <cell r="I131">
            <v>0.11420914522625042</v>
          </cell>
        </row>
        <row r="132">
          <cell r="A132" t="str">
            <v>440000057</v>
          </cell>
          <cell r="B132" t="str">
            <v>CH DE SAINT-NAZAIRE</v>
          </cell>
          <cell r="C132" t="str">
            <v>CH</v>
          </cell>
          <cell r="D132" t="str">
            <v>Pays de la Loire</v>
          </cell>
          <cell r="E132">
            <v>2015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440000289</v>
          </cell>
          <cell r="B133" t="str">
            <v>CHU DE NANTES</v>
          </cell>
          <cell r="C133" t="str">
            <v>CHR</v>
          </cell>
          <cell r="D133" t="str">
            <v>Pays de la Loire</v>
          </cell>
          <cell r="E133">
            <v>2009</v>
          </cell>
          <cell r="F133">
            <v>953</v>
          </cell>
          <cell r="G133">
            <v>964.5</v>
          </cell>
          <cell r="H133">
            <v>1013.5</v>
          </cell>
          <cell r="I133">
            <v>3.306502063947617</v>
          </cell>
        </row>
        <row r="134">
          <cell r="A134" t="str">
            <v>490000031</v>
          </cell>
          <cell r="B134" t="str">
            <v>CHU D'ANGERS</v>
          </cell>
          <cell r="C134" t="str">
            <v>CHR</v>
          </cell>
          <cell r="D134" t="str">
            <v>Pays de la Loire</v>
          </cell>
          <cell r="E134">
            <v>2009</v>
          </cell>
          <cell r="F134">
            <v>516.5</v>
          </cell>
          <cell r="G134">
            <v>461</v>
          </cell>
          <cell r="H134">
            <v>520</v>
          </cell>
          <cell r="I134">
            <v>1.689809498539653</v>
          </cell>
        </row>
        <row r="135">
          <cell r="A135" t="str">
            <v>490000155</v>
          </cell>
          <cell r="B135" t="str">
            <v>INSTITUT DE CANCEROLOGIE DE L'OUEST</v>
          </cell>
          <cell r="C135" t="str">
            <v>CLCC</v>
          </cell>
          <cell r="D135" t="str">
            <v>Pays de la Loire</v>
          </cell>
          <cell r="E135">
            <v>2009</v>
          </cell>
          <cell r="F135">
            <v>16</v>
          </cell>
          <cell r="G135">
            <v>19.5</v>
          </cell>
          <cell r="H135">
            <v>25.5</v>
          </cell>
          <cell r="I135">
            <v>6.8714900115738484E-2</v>
          </cell>
        </row>
        <row r="136">
          <cell r="A136" t="str">
            <v>720000025</v>
          </cell>
          <cell r="B136" t="str">
            <v>CH DU MANS</v>
          </cell>
          <cell r="C136" t="str">
            <v>CH</v>
          </cell>
          <cell r="D136" t="str">
            <v>Pays de la Loire</v>
          </cell>
          <cell r="E136">
            <v>2009</v>
          </cell>
          <cell r="F136">
            <v>22</v>
          </cell>
          <cell r="G136">
            <v>32.5</v>
          </cell>
          <cell r="H136">
            <v>32.5</v>
          </cell>
          <cell r="I136">
            <v>9.8023491084550829E-2</v>
          </cell>
        </row>
        <row r="137">
          <cell r="A137" t="str">
            <v>850000019</v>
          </cell>
          <cell r="B137" t="str">
            <v>CH DE LA ROCHE/YON</v>
          </cell>
          <cell r="C137" t="str">
            <v>CH</v>
          </cell>
          <cell r="D137" t="str">
            <v>Pays de la Loire</v>
          </cell>
          <cell r="E137">
            <v>2010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060000528</v>
          </cell>
          <cell r="B138" t="str">
            <v>CENTRE ANTOINE LACASSAGNE</v>
          </cell>
          <cell r="C138" t="str">
            <v>CLCC</v>
          </cell>
          <cell r="D138" t="str">
            <v>Provence Alpes Côte d'Azur</v>
          </cell>
          <cell r="E138">
            <v>2009</v>
          </cell>
          <cell r="F138">
            <v>14</v>
          </cell>
          <cell r="G138">
            <v>19.5</v>
          </cell>
          <cell r="H138">
            <v>23</v>
          </cell>
          <cell r="I138">
            <v>6.363789594483138E-2</v>
          </cell>
        </row>
        <row r="139">
          <cell r="A139" t="str">
            <v>060001468</v>
          </cell>
          <cell r="B139" t="str">
            <v>CLINIQUE PLEIN CIEL</v>
          </cell>
          <cell r="C139" t="str">
            <v>EBNL</v>
          </cell>
          <cell r="D139" t="str">
            <v>Provence Alpes Côte d'Azur</v>
          </cell>
          <cell r="E139">
            <v>2015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060785011</v>
          </cell>
          <cell r="B140" t="str">
            <v>CHU DE NICE - FONDATION LENVAL</v>
          </cell>
          <cell r="C140" t="str">
            <v>CHR</v>
          </cell>
          <cell r="D140" t="str">
            <v>Provence Alpes Côte d'Azur</v>
          </cell>
          <cell r="E140">
            <v>2009</v>
          </cell>
          <cell r="F140">
            <v>505.5</v>
          </cell>
          <cell r="G140">
            <v>513.5</v>
          </cell>
          <cell r="H140">
            <v>560.5</v>
          </cell>
          <cell r="I140">
            <v>1.7816017109408744</v>
          </cell>
        </row>
        <row r="141">
          <cell r="A141" t="str">
            <v>130001647</v>
          </cell>
          <cell r="B141" t="str">
            <v>INSTITUT PAOLI CALMETTES</v>
          </cell>
          <cell r="C141" t="str">
            <v>CLCC</v>
          </cell>
          <cell r="D141" t="str">
            <v>Provence Alpes Côte d'Azur</v>
          </cell>
          <cell r="E141">
            <v>2009</v>
          </cell>
          <cell r="F141">
            <v>25.5</v>
          </cell>
          <cell r="G141">
            <v>26</v>
          </cell>
          <cell r="H141">
            <v>21.5</v>
          </cell>
          <cell r="I141">
            <v>8.2413211494729896E-2</v>
          </cell>
        </row>
        <row r="142">
          <cell r="A142" t="str">
            <v>130001928</v>
          </cell>
          <cell r="B142" t="str">
            <v>CENTRE DE GERONTOLOGIE DEPARTEMENTAL</v>
          </cell>
          <cell r="C142" t="str">
            <v>EBNL</v>
          </cell>
          <cell r="D142" t="str">
            <v>Provence Alpes Côte d'Azur</v>
          </cell>
          <cell r="E142">
            <v>2012</v>
          </cell>
          <cell r="F142">
            <v>4</v>
          </cell>
          <cell r="G142">
            <v>3</v>
          </cell>
          <cell r="H142">
            <v>3</v>
          </cell>
          <cell r="I142">
            <v>1.1297188267663443E-2</v>
          </cell>
        </row>
        <row r="143">
          <cell r="A143" t="str">
            <v>130043664</v>
          </cell>
          <cell r="B143" t="str">
            <v>HOPITAL AMBROISE PARE - PAUL DESBIEF</v>
          </cell>
          <cell r="C143" t="str">
            <v>EBNL</v>
          </cell>
          <cell r="D143" t="str">
            <v>Provence Alpes Côte d'Azur</v>
          </cell>
          <cell r="E143">
            <v>2012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130785652</v>
          </cell>
          <cell r="B144" t="str">
            <v>HOPITAL ST-JOSEPH - INSTITUT ARNAUD TZANCK</v>
          </cell>
          <cell r="C144" t="str">
            <v>EBNL</v>
          </cell>
          <cell r="D144" t="str">
            <v>Provence Alpes Côte d'Azur</v>
          </cell>
          <cell r="E144">
            <v>2009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130041916</v>
          </cell>
          <cell r="B145" t="str">
            <v>CHI AIX-PERTHUIS</v>
          </cell>
          <cell r="C145" t="str">
            <v>CH</v>
          </cell>
          <cell r="D145" t="str">
            <v>Provence Alpes Côte d'Azur</v>
          </cell>
          <cell r="E145">
            <v>2014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130786049</v>
          </cell>
          <cell r="B146" t="str">
            <v>AP-HM</v>
          </cell>
          <cell r="C146" t="str">
            <v>CHR</v>
          </cell>
          <cell r="D146" t="str">
            <v>Provence Alpes Côte d'Azur</v>
          </cell>
          <cell r="E146">
            <v>2009</v>
          </cell>
          <cell r="F146">
            <v>1396.5</v>
          </cell>
          <cell r="G146">
            <v>1491</v>
          </cell>
          <cell r="H146">
            <v>1476</v>
          </cell>
          <cell r="I146">
            <v>4.9224502270405583</v>
          </cell>
        </row>
        <row r="147">
          <cell r="A147" t="str">
            <v>830100525</v>
          </cell>
          <cell r="B147" t="str">
            <v>CH DE DRAGUIGNAN</v>
          </cell>
          <cell r="C147" t="str">
            <v>CH</v>
          </cell>
          <cell r="D147" t="str">
            <v>Provence Alpes Côte d'Azur</v>
          </cell>
          <cell r="E147">
            <v>2012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830100566</v>
          </cell>
          <cell r="B148" t="str">
            <v>CH DE FREJUS ST-RAPHAEL</v>
          </cell>
          <cell r="C148" t="str">
            <v>CH</v>
          </cell>
          <cell r="D148" t="str">
            <v>Provence Alpes Côte d'Azur</v>
          </cell>
          <cell r="E148">
            <v>2011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830100616</v>
          </cell>
          <cell r="B149" t="str">
            <v>CH DE TOULON</v>
          </cell>
          <cell r="C149" t="str">
            <v>CH</v>
          </cell>
          <cell r="D149" t="str">
            <v>Provence Alpes Côte d'Azur</v>
          </cell>
          <cell r="E149">
            <v>2012</v>
          </cell>
          <cell r="F149">
            <v>0</v>
          </cell>
          <cell r="G149">
            <v>0</v>
          </cell>
          <cell r="H149">
            <v>2.5</v>
          </cell>
          <cell r="I149">
            <v>2.7929996257380504E-3</v>
          </cell>
        </row>
        <row r="150">
          <cell r="A150" t="str">
            <v>840000350</v>
          </cell>
          <cell r="B150" t="str">
            <v>INSTITUT STE-CATHERINE</v>
          </cell>
          <cell r="C150" t="str">
            <v>EBNL</v>
          </cell>
          <cell r="D150" t="str">
            <v>Provence Alpes Côte d'Azur</v>
          </cell>
          <cell r="E150">
            <v>2010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840006597</v>
          </cell>
          <cell r="B151" t="str">
            <v>CH D'AVIGNON</v>
          </cell>
          <cell r="C151" t="str">
            <v>CH</v>
          </cell>
          <cell r="D151" t="str">
            <v>Provence Alpes Côte d'Azur</v>
          </cell>
          <cell r="E151">
            <v>2013</v>
          </cell>
          <cell r="F151">
            <v>0.5</v>
          </cell>
          <cell r="G151">
            <v>0.5</v>
          </cell>
          <cell r="H151">
            <v>0</v>
          </cell>
          <cell r="I151">
            <v>1.1339310740322102E-3</v>
          </cell>
        </row>
        <row r="152">
          <cell r="A152" t="str">
            <v>970100228</v>
          </cell>
          <cell r="B152" t="str">
            <v>CHU DE POINTE A PITRE</v>
          </cell>
          <cell r="C152" t="str">
            <v>CHR</v>
          </cell>
          <cell r="D152" t="str">
            <v>ZZ-Guadeloupe</v>
          </cell>
          <cell r="E152">
            <v>2009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970302022</v>
          </cell>
          <cell r="B153" t="str">
            <v>CH DE CAYENNE</v>
          </cell>
          <cell r="C153" t="str">
            <v>CH</v>
          </cell>
          <cell r="D153" t="str">
            <v>ZZ-Guyane</v>
          </cell>
          <cell r="E153">
            <v>2010</v>
          </cell>
          <cell r="F153">
            <v>8</v>
          </cell>
          <cell r="G153">
            <v>0</v>
          </cell>
          <cell r="H153">
            <v>0</v>
          </cell>
          <cell r="I153">
            <v>9.1360181806761798E-3</v>
          </cell>
        </row>
        <row r="154">
          <cell r="A154" t="str">
            <v>970302121</v>
          </cell>
          <cell r="B154" t="str">
            <v>CH DE L'OUEST GUYANNAIS</v>
          </cell>
          <cell r="C154" t="str">
            <v>CH</v>
          </cell>
          <cell r="D154" t="str">
            <v>ZZ-Guyane</v>
          </cell>
          <cell r="E154">
            <v>2013</v>
          </cell>
          <cell r="F154">
            <v>2</v>
          </cell>
          <cell r="G154">
            <v>0</v>
          </cell>
          <cell r="H154">
            <v>0</v>
          </cell>
          <cell r="I154">
            <v>2.284004545169045E-3</v>
          </cell>
        </row>
        <row r="155">
          <cell r="A155" t="str">
            <v>970211207</v>
          </cell>
          <cell r="B155" t="str">
            <v>CHU DE FORT-DE-FRANCE</v>
          </cell>
          <cell r="C155" t="str">
            <v>CHR</v>
          </cell>
          <cell r="D155" t="str">
            <v>ZZ-Martinique</v>
          </cell>
          <cell r="E155">
            <v>2009</v>
          </cell>
          <cell r="F155">
            <v>0</v>
          </cell>
          <cell r="G155">
            <v>11</v>
          </cell>
          <cell r="H155">
            <v>11</v>
          </cell>
          <cell r="I155">
            <v>2.4673656983526297E-2</v>
          </cell>
        </row>
        <row r="156">
          <cell r="A156" t="str">
            <v>970408589</v>
          </cell>
          <cell r="B156" t="str">
            <v>CHR DE LA REUNION</v>
          </cell>
          <cell r="C156" t="str">
            <v>CHR</v>
          </cell>
          <cell r="D156" t="str">
            <v>ZZ-Océan Indien</v>
          </cell>
          <cell r="E156">
            <v>2009</v>
          </cell>
          <cell r="F156">
            <v>57.5</v>
          </cell>
          <cell r="G156">
            <v>142</v>
          </cell>
          <cell r="H156">
            <v>179.5</v>
          </cell>
          <cell r="I156">
            <v>0.42607460611974757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"/>
      <sheetName val="Essais-Inclusions"/>
      <sheetName val="Enseignement"/>
    </sheetNames>
    <sheetDataSet>
      <sheetData sheetId="0"/>
      <sheetData sheetId="1"/>
      <sheetData sheetId="2">
        <row r="1">
          <cell r="A1" t="str">
            <v>FINESS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Année du 1er export</v>
          </cell>
          <cell r="F1" t="str">
            <v>Score
Ens_2013</v>
          </cell>
          <cell r="G1" t="str">
            <v>Score
Ens_2014</v>
          </cell>
          <cell r="H1" t="str">
            <v>Score Ens_2015</v>
          </cell>
          <cell r="I1" t="str">
            <v>Part de l'établissement pour l'enseignement (Score 2013-15)</v>
          </cell>
        </row>
        <row r="2">
          <cell r="A2" t="str">
            <v>510000029</v>
          </cell>
          <cell r="B2" t="str">
            <v>CHR DE REIMS</v>
          </cell>
          <cell r="C2" t="str">
            <v>CHR</v>
          </cell>
          <cell r="D2" t="str">
            <v>Alsace Champagne-Ardenne Lorraine</v>
          </cell>
          <cell r="E2">
            <v>2009</v>
          </cell>
          <cell r="F2">
            <v>763</v>
          </cell>
          <cell r="G2">
            <v>871.5</v>
          </cell>
          <cell r="H2">
            <v>900.5</v>
          </cell>
          <cell r="I2">
            <v>2.8585730806535672</v>
          </cell>
        </row>
        <row r="3">
          <cell r="A3" t="str">
            <v>510000060</v>
          </cell>
          <cell r="B3" t="str">
            <v>CH D'EPERNAY</v>
          </cell>
          <cell r="C3" t="str">
            <v>CH</v>
          </cell>
          <cell r="D3" t="str">
            <v>Alsace Champagne-Ardenne Lorraine</v>
          </cell>
          <cell r="E3">
            <v>2014</v>
          </cell>
          <cell r="F3">
            <v>0</v>
          </cell>
          <cell r="G3">
            <v>19.5</v>
          </cell>
          <cell r="H3">
            <v>18.5</v>
          </cell>
          <cell r="I3">
            <v>4.2622464802319578E-2</v>
          </cell>
        </row>
        <row r="4">
          <cell r="A4" t="str">
            <v>510000516</v>
          </cell>
          <cell r="B4" t="str">
            <v>INSTITUT JEAN GODINOT</v>
          </cell>
          <cell r="C4" t="str">
            <v>CLCC</v>
          </cell>
          <cell r="D4" t="str">
            <v>Alsace Champagne-Ardenne Lorraine</v>
          </cell>
          <cell r="E4">
            <v>2009</v>
          </cell>
          <cell r="F4">
            <v>15</v>
          </cell>
          <cell r="G4">
            <v>18.5</v>
          </cell>
          <cell r="H4">
            <v>16</v>
          </cell>
          <cell r="I4">
            <v>5.5833639389869474E-2</v>
          </cell>
        </row>
        <row r="5">
          <cell r="A5" t="str">
            <v>540001286</v>
          </cell>
          <cell r="B5" t="str">
            <v>CENTRE ALEXIS VAUTRIN</v>
          </cell>
          <cell r="C5" t="str">
            <v>CLCC</v>
          </cell>
          <cell r="D5" t="str">
            <v>Alsace Champagne-Ardenne Lorraine</v>
          </cell>
          <cell r="E5">
            <v>2009</v>
          </cell>
          <cell r="F5">
            <v>32.5</v>
          </cell>
          <cell r="G5">
            <v>48.5</v>
          </cell>
          <cell r="H5">
            <v>57</v>
          </cell>
          <cell r="I5">
            <v>0.15539966928659954</v>
          </cell>
        </row>
        <row r="6">
          <cell r="A6" t="str">
            <v>540023264</v>
          </cell>
          <cell r="B6" t="str">
            <v>CHU DE NANCY - SINCAL</v>
          </cell>
          <cell r="C6" t="str">
            <v>CHU</v>
          </cell>
          <cell r="D6" t="str">
            <v>Alsace Champagne-Ardenne Lorraine</v>
          </cell>
          <cell r="E6">
            <v>2009</v>
          </cell>
          <cell r="F6">
            <v>871</v>
          </cell>
          <cell r="G6">
            <v>942.5</v>
          </cell>
          <cell r="H6">
            <v>899.5</v>
          </cell>
          <cell r="I6">
            <v>3.0607281774014732</v>
          </cell>
        </row>
        <row r="7">
          <cell r="A7" t="str">
            <v>550003354</v>
          </cell>
          <cell r="B7" t="str">
            <v>CH BAR-LE-DUC</v>
          </cell>
          <cell r="C7" t="str">
            <v>CH</v>
          </cell>
          <cell r="D7" t="str">
            <v>Alsace Champagne-Ardenne Lorraine</v>
          </cell>
          <cell r="E7">
            <v>2014</v>
          </cell>
          <cell r="F7">
            <v>4</v>
          </cell>
          <cell r="G7">
            <v>2</v>
          </cell>
          <cell r="H7">
            <v>4.5</v>
          </cell>
          <cell r="I7">
            <v>1.1847128167626375E-2</v>
          </cell>
        </row>
        <row r="8">
          <cell r="A8" t="str">
            <v>570005165</v>
          </cell>
          <cell r="B8" t="str">
            <v>CHR METZ-THIONVILLE</v>
          </cell>
          <cell r="C8" t="str">
            <v>CHR</v>
          </cell>
          <cell r="D8" t="str">
            <v>Alsace Champagne-Ardenne Lorraine</v>
          </cell>
          <cell r="E8">
            <v>2009</v>
          </cell>
          <cell r="F8">
            <v>102</v>
          </cell>
          <cell r="G8">
            <v>129.5</v>
          </cell>
          <cell r="H8">
            <v>129.5</v>
          </cell>
          <cell r="I8">
            <v>0.40696046629149907</v>
          </cell>
        </row>
        <row r="9">
          <cell r="A9" t="str">
            <v>670000033</v>
          </cell>
          <cell r="B9" t="str">
            <v>CENTRE PAUL STRAUSS</v>
          </cell>
          <cell r="C9" t="str">
            <v>CLCC</v>
          </cell>
          <cell r="D9" t="str">
            <v>Alsace Champagne-Ardenne Lorraine</v>
          </cell>
          <cell r="E9">
            <v>2009</v>
          </cell>
          <cell r="F9">
            <v>17.5</v>
          </cell>
          <cell r="G9">
            <v>18.5</v>
          </cell>
          <cell r="H9">
            <v>1.5</v>
          </cell>
          <cell r="I9">
            <v>4.2489247242050082E-2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Alsace Champagne-Ardenne Lorraine</v>
          </cell>
          <cell r="E10">
            <v>2009</v>
          </cell>
          <cell r="F10">
            <v>1120</v>
          </cell>
          <cell r="G10">
            <v>1120</v>
          </cell>
          <cell r="H10">
            <v>984</v>
          </cell>
          <cell r="I10">
            <v>3.639330258522647</v>
          </cell>
        </row>
        <row r="11">
          <cell r="A11" t="str">
            <v>680000973</v>
          </cell>
          <cell r="B11" t="str">
            <v>CH DE COLMAR</v>
          </cell>
          <cell r="C11" t="str">
            <v>CH</v>
          </cell>
          <cell r="D11" t="str">
            <v>Alsace Champagne-Ardenne Lorraine</v>
          </cell>
          <cell r="E11">
            <v>2013</v>
          </cell>
          <cell r="F11">
            <v>10.5</v>
          </cell>
          <cell r="G11">
            <v>10.5</v>
          </cell>
          <cell r="H11">
            <v>9</v>
          </cell>
          <cell r="I11">
            <v>3.386735120733339E-2</v>
          </cell>
        </row>
        <row r="12">
          <cell r="A12" t="str">
            <v>680020336</v>
          </cell>
          <cell r="B12" t="str">
            <v>CH DE MULHOUSE</v>
          </cell>
          <cell r="C12" t="str">
            <v>CH</v>
          </cell>
          <cell r="D12" t="str">
            <v>Alsace Champagne-Ardenne Lorraine</v>
          </cell>
          <cell r="E12">
            <v>2011</v>
          </cell>
          <cell r="F12">
            <v>6.5</v>
          </cell>
          <cell r="G12">
            <v>9.5</v>
          </cell>
          <cell r="H12">
            <v>8</v>
          </cell>
          <cell r="I12">
            <v>2.7056282391220186E-2</v>
          </cell>
        </row>
        <row r="13">
          <cell r="A13" t="str">
            <v>880007059</v>
          </cell>
          <cell r="B13" t="str">
            <v>CH INTERCOMMUNAL D'EPINAL</v>
          </cell>
          <cell r="C13" t="str">
            <v>CH</v>
          </cell>
          <cell r="D13" t="str">
            <v>Alsace Champagne-Ardenne Lorraine</v>
          </cell>
          <cell r="E13">
            <v>2014</v>
          </cell>
          <cell r="F13">
            <v>0</v>
          </cell>
          <cell r="G13">
            <v>8.5</v>
          </cell>
          <cell r="H13">
            <v>16.5</v>
          </cell>
          <cell r="I13">
            <v>2.8003606471450261E-2</v>
          </cell>
        </row>
        <row r="14">
          <cell r="A14" t="str">
            <v>170024194</v>
          </cell>
          <cell r="B14" t="str">
            <v>GH LA ROCHELLE-RE-AUNIS</v>
          </cell>
          <cell r="C14" t="str">
            <v>CH</v>
          </cell>
          <cell r="D14" t="str">
            <v>Aquitaine Limousin Poitou-Charentes</v>
          </cell>
          <cell r="E14">
            <v>2014</v>
          </cell>
          <cell r="F14">
            <v>0</v>
          </cell>
          <cell r="G14">
            <v>0</v>
          </cell>
          <cell r="H14">
            <v>2</v>
          </cell>
          <cell r="I14">
            <v>2.23439970059044E-3</v>
          </cell>
        </row>
        <row r="15">
          <cell r="A15" t="str">
            <v>240000117</v>
          </cell>
          <cell r="B15" t="str">
            <v>CH DE PERIGUEUX</v>
          </cell>
          <cell r="C15" t="str">
            <v>CH</v>
          </cell>
          <cell r="D15" t="str">
            <v>Aquitaine Limousin Poitou-Charentes</v>
          </cell>
          <cell r="E15">
            <v>2013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330000274</v>
          </cell>
          <cell r="B16" t="str">
            <v>POLYCLINIQUE BORDEAUX NORD AQUITAINE</v>
          </cell>
          <cell r="C16" t="str">
            <v>CLINIQUE</v>
          </cell>
          <cell r="D16" t="str">
            <v>Aquitaine Limousin Poitou-Charentes</v>
          </cell>
          <cell r="E16">
            <v>2013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330000662</v>
          </cell>
          <cell r="B17" t="str">
            <v>INSTITUT BERGONIE</v>
          </cell>
          <cell r="C17" t="str">
            <v>CLCC</v>
          </cell>
          <cell r="D17" t="str">
            <v>Aquitaine Limousin Poitou-Charentes</v>
          </cell>
          <cell r="E17">
            <v>2009</v>
          </cell>
          <cell r="F17">
            <v>43.5</v>
          </cell>
          <cell r="G17">
            <v>39</v>
          </cell>
          <cell r="H17">
            <v>39.5</v>
          </cell>
          <cell r="I17">
            <v>0.13771502808780392</v>
          </cell>
        </row>
        <row r="18">
          <cell r="A18" t="str">
            <v>330021429</v>
          </cell>
          <cell r="B18" t="str">
            <v>CLINIQUE DU SPORT BORDEAUX-MERIGNAC</v>
          </cell>
          <cell r="C18" t="str">
            <v>CLINIQUE</v>
          </cell>
          <cell r="D18" t="str">
            <v>Aquitaine Limousin Poitou-Charentes</v>
          </cell>
          <cell r="E18">
            <v>2014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330781196</v>
          </cell>
          <cell r="B19" t="str">
            <v>CHU HOPITAUX DE BORDEAUX</v>
          </cell>
          <cell r="C19" t="str">
            <v>CHR</v>
          </cell>
          <cell r="D19" t="str">
            <v>Aquitaine Limousin Poitou-Charentes</v>
          </cell>
          <cell r="E19">
            <v>2009</v>
          </cell>
          <cell r="F19">
            <v>1611.5</v>
          </cell>
          <cell r="G19">
            <v>1539.5</v>
          </cell>
          <cell r="H19">
            <v>1749.5</v>
          </cell>
          <cell r="I19">
            <v>5.5281390786627478</v>
          </cell>
        </row>
        <row r="20">
          <cell r="A20" t="str">
            <v>330781287</v>
          </cell>
          <cell r="B20" t="str">
            <v>CH CHARLES PERRENS</v>
          </cell>
          <cell r="C20" t="str">
            <v>EPSM</v>
          </cell>
          <cell r="D20" t="str">
            <v>Aquitaine Limousin Poitou-Charentes</v>
          </cell>
          <cell r="E20">
            <v>2010</v>
          </cell>
          <cell r="F20">
            <v>47.5</v>
          </cell>
          <cell r="G20">
            <v>44</v>
          </cell>
          <cell r="H20">
            <v>35</v>
          </cell>
          <cell r="I20">
            <v>0.14288493722921303</v>
          </cell>
        </row>
        <row r="21">
          <cell r="A21" t="str">
            <v>470000316</v>
          </cell>
          <cell r="B21" t="str">
            <v>CH D'AGEN</v>
          </cell>
          <cell r="C21" t="str">
            <v>CH</v>
          </cell>
          <cell r="D21" t="str">
            <v>Aquitaine Limousin Poitou-Charentes</v>
          </cell>
          <cell r="E21">
            <v>2013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640780417</v>
          </cell>
          <cell r="B22" t="str">
            <v>CH INTERCOMMUNAL DE LA COTE BASQUE</v>
          </cell>
          <cell r="C22" t="str">
            <v>CH</v>
          </cell>
          <cell r="D22" t="str">
            <v>Aquitaine Limousin Poitou-Charentes</v>
          </cell>
          <cell r="E22">
            <v>2013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640781290</v>
          </cell>
          <cell r="B23" t="str">
            <v>CH DE PAU</v>
          </cell>
          <cell r="C23" t="str">
            <v>CH</v>
          </cell>
          <cell r="D23" t="str">
            <v>Aquitaine Limousin Poitou-Charentes</v>
          </cell>
          <cell r="E23">
            <v>2010</v>
          </cell>
          <cell r="F23">
            <v>1.5</v>
          </cell>
          <cell r="G23">
            <v>0</v>
          </cell>
          <cell r="H23">
            <v>0</v>
          </cell>
          <cell r="I23">
            <v>1.7130034088767836E-3</v>
          </cell>
        </row>
        <row r="24">
          <cell r="A24" t="str">
            <v>860014208</v>
          </cell>
          <cell r="B24" t="str">
            <v>CHR DE POITIERS</v>
          </cell>
          <cell r="C24" t="str">
            <v>CHR</v>
          </cell>
          <cell r="D24" t="str">
            <v>Aquitaine Limousin Poitou-Charentes</v>
          </cell>
          <cell r="E24">
            <v>2009</v>
          </cell>
          <cell r="F24">
            <v>602</v>
          </cell>
          <cell r="G24">
            <v>613.5</v>
          </cell>
          <cell r="H24">
            <v>676.5</v>
          </cell>
          <cell r="I24">
            <v>2.1339861004275162</v>
          </cell>
        </row>
        <row r="25">
          <cell r="A25" t="str">
            <v>860780048</v>
          </cell>
          <cell r="B25" t="str">
            <v>CH HENRI LABORIT</v>
          </cell>
          <cell r="C25" t="str">
            <v>EPSM</v>
          </cell>
          <cell r="D25" t="str">
            <v>Aquitaine Limousin Poitou-Charentes</v>
          </cell>
          <cell r="E25">
            <v>2012</v>
          </cell>
          <cell r="F25">
            <v>16</v>
          </cell>
          <cell r="G25">
            <v>16</v>
          </cell>
          <cell r="H25">
            <v>22.5</v>
          </cell>
          <cell r="I25">
            <v>6.1422791000673174E-2</v>
          </cell>
        </row>
        <row r="26">
          <cell r="A26" t="str">
            <v>870000015</v>
          </cell>
          <cell r="B26" t="str">
            <v>CHU DE LIMOGES</v>
          </cell>
          <cell r="C26" t="str">
            <v>CHR</v>
          </cell>
          <cell r="D26" t="str">
            <v>Aquitaine Limousin Poitou-Charentes</v>
          </cell>
          <cell r="E26">
            <v>2009</v>
          </cell>
          <cell r="F26">
            <v>437</v>
          </cell>
          <cell r="G26">
            <v>489</v>
          </cell>
          <cell r="H26">
            <v>443.5</v>
          </cell>
          <cell r="I26">
            <v>1.5450786058350365</v>
          </cell>
        </row>
        <row r="27">
          <cell r="A27" t="str">
            <v>030780118</v>
          </cell>
          <cell r="B27" t="str">
            <v>CH DE VICHY</v>
          </cell>
          <cell r="C27" t="str">
            <v>CH</v>
          </cell>
          <cell r="D27" t="str">
            <v>Auvergne Rhône-Alpes</v>
          </cell>
          <cell r="E27">
            <v>2015</v>
          </cell>
          <cell r="F27">
            <v>0</v>
          </cell>
          <cell r="G27">
            <v>0</v>
          </cell>
          <cell r="H27">
            <v>0.5</v>
          </cell>
          <cell r="I27">
            <v>5.5859992514761001E-4</v>
          </cell>
        </row>
        <row r="28">
          <cell r="A28" t="str">
            <v>070780358</v>
          </cell>
          <cell r="B28" t="str">
            <v>CH ARDECHE NORD</v>
          </cell>
          <cell r="C28" t="str">
            <v>CH</v>
          </cell>
          <cell r="D28" t="str">
            <v>Auvergne Rhône-Alpes</v>
          </cell>
          <cell r="E28">
            <v>2014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380780049</v>
          </cell>
          <cell r="B29" t="str">
            <v>CH DE BOURGOIN-JALLIEU</v>
          </cell>
          <cell r="C29" t="str">
            <v>CH</v>
          </cell>
          <cell r="D29" t="str">
            <v>Auvergne Rhône-Alpes</v>
          </cell>
          <cell r="E29">
            <v>2015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380780080</v>
          </cell>
          <cell r="B30" t="str">
            <v>CHU GRENOBLE</v>
          </cell>
          <cell r="C30" t="str">
            <v>CHR</v>
          </cell>
          <cell r="D30" t="str">
            <v>Auvergne Rhône-Alpes</v>
          </cell>
          <cell r="E30">
            <v>2009</v>
          </cell>
          <cell r="F30">
            <v>587</v>
          </cell>
          <cell r="G30">
            <v>603.5</v>
          </cell>
          <cell r="H30">
            <v>602</v>
          </cell>
          <cell r="I30">
            <v>2.0223660787369555</v>
          </cell>
        </row>
        <row r="31">
          <cell r="A31" t="str">
            <v>420013492</v>
          </cell>
          <cell r="B31" t="str">
            <v>INSTITUT CANCEROLOGIE LUCIEN NEUWIRTH</v>
          </cell>
          <cell r="C31" t="str">
            <v>CH</v>
          </cell>
          <cell r="D31" t="str">
            <v>Auvergne Rhône-Alpes</v>
          </cell>
          <cell r="E31">
            <v>2009</v>
          </cell>
          <cell r="F31">
            <v>22.5</v>
          </cell>
          <cell r="G31">
            <v>22.5</v>
          </cell>
          <cell r="H31">
            <v>22.5</v>
          </cell>
          <cell r="I31">
            <v>7.6163894963091908E-2</v>
          </cell>
        </row>
        <row r="32">
          <cell r="A32" t="str">
            <v>420784878</v>
          </cell>
          <cell r="B32" t="str">
            <v>CHU SAINT-ETIENNE</v>
          </cell>
          <cell r="C32" t="str">
            <v>CHR</v>
          </cell>
          <cell r="D32" t="str">
            <v>Auvergne Rhône-Alpes</v>
          </cell>
          <cell r="E32">
            <v>2009</v>
          </cell>
          <cell r="F32">
            <v>371</v>
          </cell>
          <cell r="G32">
            <v>377.5</v>
          </cell>
          <cell r="H32">
            <v>328</v>
          </cell>
          <cell r="I32">
            <v>1.2151364970193512</v>
          </cell>
        </row>
        <row r="33">
          <cell r="A33" t="str">
            <v>630000479</v>
          </cell>
          <cell r="B33" t="str">
            <v>CENTRE REGIONAL JEAN PERRIN</v>
          </cell>
          <cell r="C33" t="str">
            <v>CLCC</v>
          </cell>
          <cell r="D33" t="str">
            <v>Auvergne Rhône-Alpes</v>
          </cell>
          <cell r="E33">
            <v>2009</v>
          </cell>
          <cell r="F33">
            <v>14.5</v>
          </cell>
          <cell r="G33">
            <v>15</v>
          </cell>
          <cell r="H33">
            <v>14</v>
          </cell>
          <cell r="I33">
            <v>4.9087728988807131E-2</v>
          </cell>
        </row>
        <row r="34">
          <cell r="A34" t="str">
            <v>630780989</v>
          </cell>
          <cell r="B34" t="str">
            <v>CHU DE CLERMONT-FERRAND</v>
          </cell>
          <cell r="C34" t="str">
            <v>CHR</v>
          </cell>
          <cell r="D34" t="str">
            <v>Auvergne Rhône-Alpes</v>
          </cell>
          <cell r="E34">
            <v>2009</v>
          </cell>
          <cell r="F34">
            <v>779.5</v>
          </cell>
          <cell r="G34">
            <v>766</v>
          </cell>
          <cell r="H34">
            <v>775</v>
          </cell>
          <cell r="I34">
            <v>2.6184293200760322</v>
          </cell>
        </row>
        <row r="35">
          <cell r="A35" t="str">
            <v>690000880</v>
          </cell>
          <cell r="B35" t="str">
            <v>CENTRE LEON BERARD</v>
          </cell>
          <cell r="C35" t="str">
            <v>CLCC</v>
          </cell>
          <cell r="D35" t="str">
            <v>Auvergne Rhône-Alpes</v>
          </cell>
          <cell r="E35">
            <v>2009</v>
          </cell>
          <cell r="F35">
            <v>39.5</v>
          </cell>
          <cell r="G35">
            <v>42</v>
          </cell>
          <cell r="H35">
            <v>40.5</v>
          </cell>
          <cell r="I35">
            <v>0.13764179847420074</v>
          </cell>
        </row>
        <row r="36">
          <cell r="A36" t="str">
            <v>690002068</v>
          </cell>
          <cell r="B36" t="str">
            <v>INFIRMERIE PROTESTANTE DE LYON</v>
          </cell>
          <cell r="C36" t="str">
            <v>EBNL</v>
          </cell>
          <cell r="D36" t="str">
            <v>Auvergne Rhône-Alpes</v>
          </cell>
          <cell r="E36">
            <v>2015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690780101</v>
          </cell>
          <cell r="B37" t="str">
            <v>CH LE VINATIER</v>
          </cell>
          <cell r="C37" t="str">
            <v>EPSM</v>
          </cell>
          <cell r="D37" t="str">
            <v>Auvergne Rhône-Alpes</v>
          </cell>
          <cell r="E37">
            <v>2009</v>
          </cell>
          <cell r="F37">
            <v>45.5</v>
          </cell>
          <cell r="G37">
            <v>30.5</v>
          </cell>
          <cell r="H37">
            <v>23.5</v>
          </cell>
          <cell r="I37">
            <v>0.11255402608667034</v>
          </cell>
        </row>
        <row r="38">
          <cell r="A38" t="str">
            <v>690781810</v>
          </cell>
          <cell r="B38" t="str">
            <v>HOSPICES CIVILS DE LYON</v>
          </cell>
          <cell r="C38" t="str">
            <v>CHR</v>
          </cell>
          <cell r="D38" t="str">
            <v>Auvergne Rhône-Alpes</v>
          </cell>
          <cell r="E38">
            <v>2009</v>
          </cell>
          <cell r="F38">
            <v>1491.5</v>
          </cell>
          <cell r="G38">
            <v>1458</v>
          </cell>
          <cell r="H38">
            <v>1480.5</v>
          </cell>
          <cell r="I38">
            <v>4.9988144663715799</v>
          </cell>
        </row>
        <row r="39">
          <cell r="A39" t="str">
            <v>690782222</v>
          </cell>
          <cell r="B39" t="str">
            <v>CH DE VILLEFRANCHE SUR SAONE</v>
          </cell>
          <cell r="C39" t="str">
            <v>CH</v>
          </cell>
          <cell r="D39" t="str">
            <v>Auvergne Rhône-Alpes</v>
          </cell>
          <cell r="E39">
            <v>2013</v>
          </cell>
          <cell r="F39">
            <v>0</v>
          </cell>
          <cell r="G39">
            <v>2.5</v>
          </cell>
          <cell r="H39">
            <v>2</v>
          </cell>
          <cell r="I39">
            <v>5.0490493892901842E-3</v>
          </cell>
        </row>
        <row r="40">
          <cell r="A40" t="str">
            <v>690805361</v>
          </cell>
          <cell r="B40" t="str">
            <v>CH SAINT-JOSEPH/SAINT-LUC - GH MUTUALISTE DE GRENOBLE</v>
          </cell>
          <cell r="C40" t="str">
            <v>EBNL</v>
          </cell>
          <cell r="D40" t="str">
            <v>Auvergne Rhône-Alpes</v>
          </cell>
          <cell r="E40">
            <v>2009</v>
          </cell>
          <cell r="F40">
            <v>60.5</v>
          </cell>
          <cell r="G40">
            <v>64</v>
          </cell>
          <cell r="H40">
            <v>70</v>
          </cell>
          <cell r="I40">
            <v>0.21935015904274247</v>
          </cell>
        </row>
        <row r="41">
          <cell r="A41" t="str">
            <v>730000015</v>
          </cell>
          <cell r="B41" t="str">
            <v>CH DE CHAMBERY</v>
          </cell>
          <cell r="C41" t="str">
            <v>CH</v>
          </cell>
          <cell r="D41" t="str">
            <v>Auvergne Rhône-Alpes</v>
          </cell>
          <cell r="E41">
            <v>2014</v>
          </cell>
          <cell r="F41">
            <v>8.5</v>
          </cell>
          <cell r="G41">
            <v>6.5</v>
          </cell>
          <cell r="H41">
            <v>5</v>
          </cell>
          <cell r="I41">
            <v>2.2611107759063876E-2</v>
          </cell>
        </row>
        <row r="42">
          <cell r="A42" t="str">
            <v>740781133</v>
          </cell>
          <cell r="B42" t="str">
            <v>CH ANNECY-GENEVOIS</v>
          </cell>
          <cell r="C42" t="str">
            <v>CH</v>
          </cell>
          <cell r="D42" t="str">
            <v>Auvergne Rhône-Alpes</v>
          </cell>
          <cell r="E42">
            <v>2012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740790258</v>
          </cell>
          <cell r="B43" t="str">
            <v>CH ALPES-LEMAN</v>
          </cell>
          <cell r="C43" t="str">
            <v>CH</v>
          </cell>
          <cell r="D43" t="str">
            <v>Auvergne Rhône-Alpes</v>
          </cell>
          <cell r="E43">
            <v>2014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740790381</v>
          </cell>
          <cell r="B44" t="str">
            <v>CH HOPITAUX DU LEMAN</v>
          </cell>
          <cell r="C44" t="str">
            <v>CH</v>
          </cell>
          <cell r="D44" t="str">
            <v>Auvergne Rhône-Alpes</v>
          </cell>
          <cell r="E44">
            <v>2014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210780581</v>
          </cell>
          <cell r="B45" t="str">
            <v>CHU DIJON</v>
          </cell>
          <cell r="C45" t="str">
            <v>CHR</v>
          </cell>
          <cell r="D45" t="str">
            <v>Bourgogne Franche-Comté</v>
          </cell>
          <cell r="E45">
            <v>2009</v>
          </cell>
          <cell r="F45">
            <v>652.5</v>
          </cell>
          <cell r="G45">
            <v>683</v>
          </cell>
          <cell r="H45">
            <v>708</v>
          </cell>
          <cell r="I45">
            <v>2.3050962718231869</v>
          </cell>
        </row>
        <row r="46">
          <cell r="A46" t="str">
            <v>210987731</v>
          </cell>
          <cell r="B46" t="str">
            <v>CENTRE GEORGES-FRANCOIS LECLERC</v>
          </cell>
          <cell r="C46" t="str">
            <v>CLCC</v>
          </cell>
          <cell r="D46" t="str">
            <v>Bourgogne Franche-Comté</v>
          </cell>
          <cell r="E46">
            <v>2009</v>
          </cell>
          <cell r="F46">
            <v>33</v>
          </cell>
          <cell r="G46">
            <v>36.5</v>
          </cell>
          <cell r="H46">
            <v>41</v>
          </cell>
          <cell r="I46">
            <v>0.12458515431240953</v>
          </cell>
        </row>
        <row r="47">
          <cell r="A47" t="str">
            <v>250000015</v>
          </cell>
          <cell r="B47" t="str">
            <v>CHU DE BESANCON</v>
          </cell>
          <cell r="C47" t="str">
            <v>CHR</v>
          </cell>
          <cell r="D47" t="str">
            <v>Bourgogne Franche-Comté</v>
          </cell>
          <cell r="E47">
            <v>2009</v>
          </cell>
          <cell r="F47">
            <v>542</v>
          </cell>
          <cell r="G47">
            <v>559</v>
          </cell>
          <cell r="H47">
            <v>549</v>
          </cell>
          <cell r="I47">
            <v>1.86166361994615</v>
          </cell>
        </row>
        <row r="48">
          <cell r="A48" t="str">
            <v>710780263</v>
          </cell>
          <cell r="B48" t="str">
            <v>CH DE MACON</v>
          </cell>
          <cell r="C48" t="str">
            <v>CH</v>
          </cell>
          <cell r="D48" t="str">
            <v>Bourgogne Franche-Comté</v>
          </cell>
          <cell r="E48">
            <v>2013</v>
          </cell>
          <cell r="F48">
            <v>2</v>
          </cell>
          <cell r="G48">
            <v>1</v>
          </cell>
          <cell r="H48">
            <v>1</v>
          </cell>
          <cell r="I48">
            <v>4.5270642709441629E-3</v>
          </cell>
        </row>
        <row r="49">
          <cell r="A49" t="str">
            <v>710780958</v>
          </cell>
          <cell r="B49" t="str">
            <v>CH DE CHALON SUR SAONE</v>
          </cell>
          <cell r="C49" t="str">
            <v>CH</v>
          </cell>
          <cell r="D49" t="str">
            <v>Bourgogne Franche-Comté</v>
          </cell>
          <cell r="E49">
            <v>2014</v>
          </cell>
          <cell r="F49">
            <v>0</v>
          </cell>
          <cell r="G49">
            <v>1.5</v>
          </cell>
          <cell r="H49">
            <v>1.5</v>
          </cell>
          <cell r="I49">
            <v>3.3645895886626771E-3</v>
          </cell>
        </row>
        <row r="50">
          <cell r="A50" t="str">
            <v>890000037</v>
          </cell>
          <cell r="B50" t="str">
            <v>CH D'AUXERRE</v>
          </cell>
          <cell r="C50" t="str">
            <v>CH</v>
          </cell>
          <cell r="D50" t="str">
            <v>Bourgogne Franche-Comté</v>
          </cell>
          <cell r="E50">
            <v>2015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900000365</v>
          </cell>
          <cell r="B51" t="str">
            <v>CH DE BELFORT-MONTBELIARD</v>
          </cell>
          <cell r="C51" t="str">
            <v>CH</v>
          </cell>
          <cell r="D51" t="str">
            <v>Bourgogne Franche-Comté</v>
          </cell>
          <cell r="E51">
            <v>2013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220000020</v>
          </cell>
          <cell r="B52" t="str">
            <v>CH DE SAINT BRIEUC</v>
          </cell>
          <cell r="C52" t="str">
            <v>CH</v>
          </cell>
          <cell r="D52" t="str">
            <v>Bretagne</v>
          </cell>
          <cell r="E52">
            <v>2014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220000640</v>
          </cell>
          <cell r="B53" t="str">
            <v>CLINIQUE ARMORICAINE DE RADIOLOGIE</v>
          </cell>
          <cell r="C53" t="str">
            <v>CLINIQUE</v>
          </cell>
          <cell r="D53" t="str">
            <v>Bretagne</v>
          </cell>
          <cell r="E53">
            <v>2014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290000017</v>
          </cell>
          <cell r="B54" t="str">
            <v>CHRU DE BREST - CH Morlaix</v>
          </cell>
          <cell r="C54" t="str">
            <v>CHR</v>
          </cell>
          <cell r="D54" t="str">
            <v>Bretagne</v>
          </cell>
          <cell r="E54">
            <v>2009</v>
          </cell>
          <cell r="F54">
            <v>549.5</v>
          </cell>
          <cell r="G54">
            <v>589</v>
          </cell>
          <cell r="H54">
            <v>628.5</v>
          </cell>
          <cell r="I54">
            <v>1.9928218213534006</v>
          </cell>
        </row>
        <row r="55">
          <cell r="A55" t="str">
            <v>350000022</v>
          </cell>
          <cell r="B55" t="str">
            <v>CH DE SAINT MALO</v>
          </cell>
          <cell r="C55" t="str">
            <v>CH</v>
          </cell>
          <cell r="D55" t="str">
            <v>Bretagne</v>
          </cell>
          <cell r="E55">
            <v>2011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350000121</v>
          </cell>
          <cell r="B56" t="str">
            <v>CHP ST-GREGOIRE</v>
          </cell>
          <cell r="C56" t="str">
            <v>CLINIQUE</v>
          </cell>
          <cell r="D56" t="str">
            <v>Bretagne</v>
          </cell>
          <cell r="E56">
            <v>2014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350002812</v>
          </cell>
          <cell r="B57" t="str">
            <v>CENTRE EUGÈNE MARQUIS</v>
          </cell>
          <cell r="C57" t="str">
            <v>CLCC</v>
          </cell>
          <cell r="D57" t="str">
            <v>Bretagne</v>
          </cell>
          <cell r="E57">
            <v>2009</v>
          </cell>
          <cell r="F57">
            <v>15.5</v>
          </cell>
          <cell r="G57">
            <v>14.5</v>
          </cell>
          <cell r="H57">
            <v>12.5</v>
          </cell>
          <cell r="I57">
            <v>4.7991001548208859E-2</v>
          </cell>
        </row>
        <row r="58">
          <cell r="A58" t="str">
            <v>350005179</v>
          </cell>
          <cell r="B58" t="str">
            <v>CHU DE RENNES</v>
          </cell>
          <cell r="C58" t="str">
            <v>CHR</v>
          </cell>
          <cell r="D58" t="str">
            <v>Bretagne</v>
          </cell>
          <cell r="E58">
            <v>2009</v>
          </cell>
          <cell r="F58">
            <v>850</v>
          </cell>
          <cell r="G58">
            <v>839</v>
          </cell>
          <cell r="H58">
            <v>976.5</v>
          </cell>
          <cell r="I58">
            <v>3.0062440210377606</v>
          </cell>
        </row>
        <row r="59">
          <cell r="A59" t="str">
            <v>560005746</v>
          </cell>
          <cell r="B59" t="str">
            <v>CH BRETAGNE SUD</v>
          </cell>
          <cell r="C59" t="str">
            <v>CH</v>
          </cell>
          <cell r="D59" t="str">
            <v>Bretagne</v>
          </cell>
          <cell r="E59">
            <v>2014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560023210</v>
          </cell>
          <cell r="B60" t="str">
            <v xml:space="preserve">CH BRETAGNE ATLANTIQUE </v>
          </cell>
          <cell r="C60" t="str">
            <v>CH</v>
          </cell>
          <cell r="D60" t="str">
            <v>Bretagne</v>
          </cell>
          <cell r="E60">
            <v>2012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280000134</v>
          </cell>
          <cell r="B61" t="str">
            <v>CH DE CHARTRES</v>
          </cell>
          <cell r="C61" t="str">
            <v>CH</v>
          </cell>
          <cell r="D61" t="str">
            <v>Centre</v>
          </cell>
          <cell r="E61">
            <v>2013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370000481</v>
          </cell>
          <cell r="B62" t="str">
            <v>CHRU DE TOURS</v>
          </cell>
          <cell r="C62" t="str">
            <v>CHR</v>
          </cell>
          <cell r="D62" t="str">
            <v>Centre</v>
          </cell>
          <cell r="E62">
            <v>2009</v>
          </cell>
          <cell r="F62">
            <v>721</v>
          </cell>
          <cell r="G62">
            <v>792.5</v>
          </cell>
          <cell r="H62">
            <v>712.5</v>
          </cell>
          <cell r="I62">
            <v>2.5116324831866037</v>
          </cell>
        </row>
        <row r="63">
          <cell r="A63" t="str">
            <v>450000088</v>
          </cell>
          <cell r="B63" t="str">
            <v>CHR D'ORLEANS</v>
          </cell>
          <cell r="C63" t="str">
            <v>CHR</v>
          </cell>
          <cell r="D63" t="str">
            <v>Centre</v>
          </cell>
          <cell r="E63">
            <v>2009</v>
          </cell>
          <cell r="F63">
            <v>64.5</v>
          </cell>
          <cell r="G63">
            <v>79</v>
          </cell>
          <cell r="H63">
            <v>75</v>
          </cell>
          <cell r="I63">
            <v>0.24639206551675513</v>
          </cell>
        </row>
        <row r="64">
          <cell r="A64" t="str">
            <v>750000523</v>
          </cell>
          <cell r="B64" t="str">
            <v>GH ST-JOSEPH - LEOPOLD BELLAN</v>
          </cell>
          <cell r="C64" t="str">
            <v>EBNL</v>
          </cell>
          <cell r="D64" t="str">
            <v>Ile-de-France</v>
          </cell>
          <cell r="E64">
            <v>2009</v>
          </cell>
          <cell r="F64">
            <v>150</v>
          </cell>
          <cell r="G64">
            <v>148.5</v>
          </cell>
          <cell r="H64">
            <v>147</v>
          </cell>
          <cell r="I64">
            <v>0.50271891038984051</v>
          </cell>
        </row>
        <row r="65">
          <cell r="A65" t="str">
            <v>750000549</v>
          </cell>
          <cell r="B65" t="str">
            <v>FONDATION OPHTALMOLOGIQUE ROTHSCHILD</v>
          </cell>
          <cell r="C65" t="str">
            <v>EBNL</v>
          </cell>
          <cell r="D65" t="str">
            <v>Ile-de-France</v>
          </cell>
          <cell r="E65">
            <v>2009</v>
          </cell>
          <cell r="F65">
            <v>17</v>
          </cell>
          <cell r="G65">
            <v>15</v>
          </cell>
          <cell r="H65">
            <v>12</v>
          </cell>
          <cell r="I65">
            <v>4.9708334969677997E-2</v>
          </cell>
        </row>
        <row r="66">
          <cell r="A66" t="str">
            <v>750006728</v>
          </cell>
          <cell r="B66" t="str">
            <v>GH DIACONESSES CROIX ST-SIMON</v>
          </cell>
          <cell r="C66" t="str">
            <v>EBNL</v>
          </cell>
          <cell r="D66" t="str">
            <v>Ile-de-France</v>
          </cell>
          <cell r="E66">
            <v>2009</v>
          </cell>
          <cell r="F66">
            <v>32.5</v>
          </cell>
          <cell r="G66">
            <v>34</v>
          </cell>
          <cell r="H66">
            <v>39</v>
          </cell>
          <cell r="I66">
            <v>0.11896510378682709</v>
          </cell>
        </row>
        <row r="67">
          <cell r="A67" t="str">
            <v>750050940</v>
          </cell>
          <cell r="B67" t="str">
            <v>UNICANCER</v>
          </cell>
          <cell r="C67" t="str">
            <v>GCS</v>
          </cell>
          <cell r="D67" t="str">
            <v>Ile-de-France</v>
          </cell>
          <cell r="E67">
            <v>2012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750056277</v>
          </cell>
          <cell r="B68" t="str">
            <v>GCS GDS RECHERCHE ET ENSEIGNEMENT</v>
          </cell>
          <cell r="C68" t="str">
            <v>GCS</v>
          </cell>
          <cell r="D68" t="str">
            <v>Ile-de-France</v>
          </cell>
          <cell r="E68">
            <v>2013</v>
          </cell>
          <cell r="F68">
            <v>10</v>
          </cell>
          <cell r="G68">
            <v>10.5</v>
          </cell>
          <cell r="H68">
            <v>8.5</v>
          </cell>
          <cell r="I68">
            <v>3.2737750145893522E-2</v>
          </cell>
        </row>
        <row r="69">
          <cell r="A69" t="str">
            <v>750110025</v>
          </cell>
          <cell r="B69" t="str">
            <v>CHNO DES QUINZE-VINGT</v>
          </cell>
          <cell r="C69" t="str">
            <v>CH</v>
          </cell>
          <cell r="D69" t="str">
            <v>Ile-de-France</v>
          </cell>
          <cell r="E69">
            <v>2009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750140014</v>
          </cell>
          <cell r="B70" t="str">
            <v>CH STE-ANNE</v>
          </cell>
          <cell r="C70" t="str">
            <v>CH</v>
          </cell>
          <cell r="D70" t="str">
            <v>Ile-de-France</v>
          </cell>
          <cell r="E70">
            <v>2009</v>
          </cell>
          <cell r="F70">
            <v>102</v>
          </cell>
          <cell r="G70">
            <v>101.5</v>
          </cell>
          <cell r="H70">
            <v>97</v>
          </cell>
          <cell r="I70">
            <v>0.33912739464346725</v>
          </cell>
        </row>
        <row r="71">
          <cell r="A71" t="str">
            <v>750150104</v>
          </cell>
          <cell r="B71" t="str">
            <v>INSTITUT MUTUALISTE MONTSOURIS - CLINIQUE MUTUALISTE DE L'ESTUAIRE</v>
          </cell>
          <cell r="C71" t="str">
            <v>EBNL</v>
          </cell>
          <cell r="D71" t="str">
            <v>Ile-de-France</v>
          </cell>
          <cell r="E71">
            <v>2009</v>
          </cell>
          <cell r="F71">
            <v>34</v>
          </cell>
          <cell r="G71">
            <v>34</v>
          </cell>
          <cell r="H71">
            <v>36</v>
          </cell>
          <cell r="I71">
            <v>0.11732650764481822</v>
          </cell>
        </row>
        <row r="72">
          <cell r="A72" t="str">
            <v>750160012</v>
          </cell>
          <cell r="B72" t="str">
            <v>INSTUTUT CURIE - SAINT-CLOUD</v>
          </cell>
          <cell r="C72" t="str">
            <v>CLCC</v>
          </cell>
          <cell r="D72" t="str">
            <v>Ile-de-France</v>
          </cell>
          <cell r="E72">
            <v>2009</v>
          </cell>
          <cell r="F72">
            <v>36</v>
          </cell>
          <cell r="G72">
            <v>30.5</v>
          </cell>
          <cell r="H72">
            <v>37.5</v>
          </cell>
          <cell r="I72">
            <v>0.11734580240125045</v>
          </cell>
        </row>
        <row r="73">
          <cell r="A73" t="str">
            <v>750712184</v>
          </cell>
          <cell r="B73" t="str">
            <v>AP-HP</v>
          </cell>
          <cell r="C73" t="str">
            <v>CHR</v>
          </cell>
          <cell r="D73" t="str">
            <v>Ile-de-France</v>
          </cell>
          <cell r="E73">
            <v>2009</v>
          </cell>
          <cell r="F73">
            <v>5171.5</v>
          </cell>
          <cell r="G73">
            <v>5021</v>
          </cell>
          <cell r="H73">
            <v>5004</v>
          </cell>
          <cell r="I73">
            <v>17.149275238332706</v>
          </cell>
        </row>
        <row r="74">
          <cell r="A74" t="str">
            <v>750720468</v>
          </cell>
          <cell r="B74" t="str">
            <v>HOPITAL PRIVE COGNACQ-JAY</v>
          </cell>
          <cell r="C74" t="str">
            <v>EBNL</v>
          </cell>
          <cell r="D74" t="str">
            <v>Ile-de-France</v>
          </cell>
          <cell r="E74">
            <v>2015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750810814</v>
          </cell>
          <cell r="B75" t="str">
            <v>SERVICE DE SANTE DES ARMEES</v>
          </cell>
          <cell r="C75" t="str">
            <v>SSA</v>
          </cell>
          <cell r="D75" t="str">
            <v>Ile-de-France</v>
          </cell>
          <cell r="E75">
            <v>2009</v>
          </cell>
          <cell r="F75">
            <v>236</v>
          </cell>
          <cell r="G75">
            <v>185.5</v>
          </cell>
          <cell r="H75">
            <v>143.5</v>
          </cell>
          <cell r="I75">
            <v>0.63867772174883242</v>
          </cell>
        </row>
        <row r="76">
          <cell r="A76" t="str">
            <v>770020030</v>
          </cell>
          <cell r="B76" t="str">
            <v>GH EST FRANCILIEN</v>
          </cell>
          <cell r="C76" t="str">
            <v>GCS</v>
          </cell>
          <cell r="D76" t="str">
            <v>Ile-de-France</v>
          </cell>
          <cell r="E76">
            <v>2012</v>
          </cell>
          <cell r="F76">
            <v>23</v>
          </cell>
          <cell r="G76">
            <v>23</v>
          </cell>
          <cell r="H76">
            <v>23.5</v>
          </cell>
          <cell r="I76">
            <v>7.8415025887419346E-2</v>
          </cell>
        </row>
        <row r="77">
          <cell r="A77" t="str">
            <v>770110054</v>
          </cell>
          <cell r="B77" t="str">
            <v>CH DE MELUN</v>
          </cell>
          <cell r="C77" t="str">
            <v>CH</v>
          </cell>
          <cell r="D77" t="str">
            <v>Ile-de-France</v>
          </cell>
          <cell r="E77">
            <v>2013</v>
          </cell>
          <cell r="F77">
            <v>15</v>
          </cell>
          <cell r="G77">
            <v>11</v>
          </cell>
          <cell r="H77">
            <v>8.5</v>
          </cell>
          <cell r="I77">
            <v>3.9010691446556084E-2</v>
          </cell>
        </row>
        <row r="78">
          <cell r="A78" t="str">
            <v>780000287</v>
          </cell>
          <cell r="B78" t="str">
            <v>CH DE MANTES LA JOLIE</v>
          </cell>
          <cell r="C78" t="str">
            <v>CH</v>
          </cell>
          <cell r="D78" t="str">
            <v>Ile-de-France</v>
          </cell>
          <cell r="E78">
            <v>2013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780001236</v>
          </cell>
          <cell r="B79" t="str">
            <v>CH INTERCOMMUNAL DE POISSY ST-GERMAIN</v>
          </cell>
          <cell r="C79" t="str">
            <v>CH</v>
          </cell>
          <cell r="D79" t="str">
            <v>Ile-de-France</v>
          </cell>
          <cell r="E79">
            <v>2009</v>
          </cell>
          <cell r="F79">
            <v>45.5</v>
          </cell>
          <cell r="G79">
            <v>50.5</v>
          </cell>
          <cell r="H79">
            <v>53</v>
          </cell>
          <cell r="I79">
            <v>0.16802861917997727</v>
          </cell>
        </row>
        <row r="80">
          <cell r="A80" t="str">
            <v>780110078</v>
          </cell>
          <cell r="B80" t="str">
            <v>CH DE VERSAILLES</v>
          </cell>
          <cell r="C80" t="str">
            <v>CH</v>
          </cell>
          <cell r="D80" t="str">
            <v>Ile-de-France</v>
          </cell>
          <cell r="E80">
            <v>2009</v>
          </cell>
          <cell r="F80">
            <v>100.5</v>
          </cell>
          <cell r="G80">
            <v>97.5</v>
          </cell>
          <cell r="H80">
            <v>96</v>
          </cell>
          <cell r="I80">
            <v>0.3317937518823757</v>
          </cell>
        </row>
        <row r="81">
          <cell r="A81" t="str">
            <v>910002773</v>
          </cell>
          <cell r="B81" t="str">
            <v>CH SUD FRANCILIEN</v>
          </cell>
          <cell r="C81" t="str">
            <v>CH</v>
          </cell>
          <cell r="D81" t="str">
            <v>Ile-de-France</v>
          </cell>
          <cell r="E81">
            <v>2011</v>
          </cell>
          <cell r="F81">
            <v>59</v>
          </cell>
          <cell r="G81">
            <v>54</v>
          </cell>
          <cell r="H81">
            <v>54</v>
          </cell>
          <cell r="I81">
            <v>0.18850335927434317</v>
          </cell>
        </row>
        <row r="82">
          <cell r="A82" t="str">
            <v>910019447</v>
          </cell>
          <cell r="B82" t="str">
            <v>CH SUD ESSONNE</v>
          </cell>
          <cell r="C82" t="str">
            <v>CH</v>
          </cell>
          <cell r="D82" t="str">
            <v>Ile-de-France</v>
          </cell>
          <cell r="E82">
            <v>2014</v>
          </cell>
          <cell r="F82">
            <v>0</v>
          </cell>
          <cell r="G82">
            <v>26</v>
          </cell>
          <cell r="H82">
            <v>0</v>
          </cell>
          <cell r="I82">
            <v>2.9272356762477345E-2</v>
          </cell>
        </row>
        <row r="83">
          <cell r="A83" t="str">
            <v>910110063</v>
          </cell>
          <cell r="B83" t="str">
            <v>CH D'ORSAY</v>
          </cell>
          <cell r="C83" t="str">
            <v>CH</v>
          </cell>
          <cell r="D83" t="str">
            <v>Ile-de-France</v>
          </cell>
          <cell r="E83">
            <v>2009</v>
          </cell>
          <cell r="F83">
            <v>15.5</v>
          </cell>
          <cell r="G83">
            <v>15.5</v>
          </cell>
          <cell r="H83">
            <v>5.5</v>
          </cell>
          <cell r="I83">
            <v>4.129646247162222E-2</v>
          </cell>
        </row>
        <row r="84">
          <cell r="A84" t="str">
            <v>920000650</v>
          </cell>
          <cell r="B84" t="str">
            <v>HOPITAL FOCH - FRANCO BRITANNIQUE - MAISON JEANNE GARNIER</v>
          </cell>
          <cell r="C84" t="str">
            <v>EBNL</v>
          </cell>
          <cell r="D84" t="str">
            <v>Ile-de-France</v>
          </cell>
          <cell r="E84">
            <v>2009</v>
          </cell>
          <cell r="F84">
            <v>80.5</v>
          </cell>
          <cell r="G84">
            <v>74</v>
          </cell>
          <cell r="H84">
            <v>64</v>
          </cell>
          <cell r="I84">
            <v>0.24674560414746061</v>
          </cell>
        </row>
        <row r="85">
          <cell r="A85" t="str">
            <v>920000684</v>
          </cell>
          <cell r="B85" t="str">
            <v>CENTRE CHIRURGICAL MARIE LANNELONGUE</v>
          </cell>
          <cell r="C85" t="str">
            <v>EBNL</v>
          </cell>
          <cell r="D85" t="str">
            <v>Ile-de-France</v>
          </cell>
          <cell r="E85">
            <v>2009</v>
          </cell>
          <cell r="F85">
            <v>21.5</v>
          </cell>
          <cell r="G85">
            <v>20.5</v>
          </cell>
          <cell r="H85">
            <v>16</v>
          </cell>
          <cell r="I85">
            <v>6.5508373912628662E-2</v>
          </cell>
        </row>
        <row r="86">
          <cell r="A86" t="str">
            <v>920110020</v>
          </cell>
          <cell r="B86" t="str">
            <v>C.A.S.H. DE NANTERRE</v>
          </cell>
          <cell r="C86" t="str">
            <v>CH</v>
          </cell>
          <cell r="D86" t="str">
            <v>Ile-de-France</v>
          </cell>
          <cell r="E86">
            <v>2009</v>
          </cell>
          <cell r="F86">
            <v>5.5</v>
          </cell>
          <cell r="G86">
            <v>5.5</v>
          </cell>
          <cell r="H86">
            <v>5.5</v>
          </cell>
          <cell r="I86">
            <v>1.8617840990978022E-2</v>
          </cell>
        </row>
        <row r="87">
          <cell r="A87" t="str">
            <v>920810736</v>
          </cell>
          <cell r="B87" t="str">
            <v>CLINIQUE AMBROISE PARE</v>
          </cell>
          <cell r="C87" t="str">
            <v>CLINIQUE</v>
          </cell>
          <cell r="D87" t="str">
            <v>Ile-de-France</v>
          </cell>
          <cell r="E87">
            <v>2014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930021480</v>
          </cell>
          <cell r="B88" t="str">
            <v>GH INTERCOMMUNAL DU RAINCY-MONTFERMEIL</v>
          </cell>
          <cell r="C88" t="str">
            <v>CH</v>
          </cell>
          <cell r="D88" t="str">
            <v>Ile-de-France</v>
          </cell>
          <cell r="E88">
            <v>2013</v>
          </cell>
          <cell r="F88">
            <v>0</v>
          </cell>
          <cell r="G88">
            <v>9.5</v>
          </cell>
          <cell r="H88">
            <v>9.5</v>
          </cell>
          <cell r="I88">
            <v>2.1309067394863622E-2</v>
          </cell>
        </row>
        <row r="89">
          <cell r="A89" t="str">
            <v>930140025</v>
          </cell>
          <cell r="B89" t="str">
            <v>EPS DE VILLE-EVRARD</v>
          </cell>
          <cell r="C89" t="str">
            <v>EPSM</v>
          </cell>
          <cell r="D89" t="str">
            <v>Ile-de-France</v>
          </cell>
          <cell r="E89">
            <v>2014</v>
          </cell>
          <cell r="F89">
            <v>0</v>
          </cell>
          <cell r="G89">
            <v>1.5</v>
          </cell>
          <cell r="H89">
            <v>8.5</v>
          </cell>
          <cell r="I89">
            <v>1.1184988540729218E-2</v>
          </cell>
        </row>
        <row r="90">
          <cell r="A90" t="str">
            <v>940000664</v>
          </cell>
          <cell r="B90" t="str">
            <v>GUSTAVE ROUSSY</v>
          </cell>
          <cell r="C90" t="str">
            <v>CLCC</v>
          </cell>
          <cell r="D90" t="str">
            <v>Ile-de-France</v>
          </cell>
          <cell r="E90">
            <v>2009</v>
          </cell>
          <cell r="F90">
            <v>38.5</v>
          </cell>
          <cell r="G90">
            <v>72</v>
          </cell>
          <cell r="H90">
            <v>43.5</v>
          </cell>
          <cell r="I90">
            <v>0.17362719201689883</v>
          </cell>
        </row>
        <row r="91">
          <cell r="A91" t="str">
            <v>940016819</v>
          </cell>
          <cell r="B91" t="str">
            <v>HOPITAUX DE ST-MAURICE</v>
          </cell>
          <cell r="C91" t="str">
            <v>CH</v>
          </cell>
          <cell r="D91" t="str">
            <v>Ile-de-France</v>
          </cell>
          <cell r="E91">
            <v>2009</v>
          </cell>
          <cell r="F91">
            <v>6.5</v>
          </cell>
          <cell r="G91">
            <v>4.5</v>
          </cell>
          <cell r="H91">
            <v>3.5</v>
          </cell>
          <cell r="I91">
            <v>1.6399583687492208E-2</v>
          </cell>
        </row>
        <row r="92">
          <cell r="A92" t="str">
            <v>940110018</v>
          </cell>
          <cell r="B92" t="str">
            <v>CH INTERCOMMUNAL DE CRETEIL</v>
          </cell>
          <cell r="C92" t="str">
            <v>CH</v>
          </cell>
          <cell r="D92" t="str">
            <v>Ile-de-France</v>
          </cell>
          <cell r="E92">
            <v>2009</v>
          </cell>
          <cell r="F92">
            <v>68</v>
          </cell>
          <cell r="G92">
            <v>68</v>
          </cell>
          <cell r="H92">
            <v>68</v>
          </cell>
          <cell r="I92">
            <v>0.23018421588845556</v>
          </cell>
        </row>
        <row r="93">
          <cell r="A93" t="str">
            <v>940140015</v>
          </cell>
          <cell r="B93" t="str">
            <v>FONDATION VALLEE</v>
          </cell>
          <cell r="C93" t="str">
            <v>CH</v>
          </cell>
          <cell r="D93" t="str">
            <v>Ile-de-France</v>
          </cell>
          <cell r="E93">
            <v>2012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940000649</v>
          </cell>
          <cell r="B94" t="str">
            <v>HOPITAL SAINTE-CAMILLE</v>
          </cell>
          <cell r="C94" t="str">
            <v>EBNL</v>
          </cell>
          <cell r="D94" t="str">
            <v>Ile-de-France</v>
          </cell>
          <cell r="E94">
            <v>2015</v>
          </cell>
          <cell r="F94">
            <v>0</v>
          </cell>
          <cell r="G94">
            <v>40.5</v>
          </cell>
          <cell r="H94">
            <v>40.5</v>
          </cell>
          <cell r="I94">
            <v>9.0843918893892261E-2</v>
          </cell>
        </row>
        <row r="95">
          <cell r="A95" t="str">
            <v>950013870</v>
          </cell>
          <cell r="B95" t="str">
            <v>HOPITAL SIMONE WEIL</v>
          </cell>
          <cell r="C95" t="str">
            <v>CH</v>
          </cell>
          <cell r="D95" t="str">
            <v>Ile-de-France</v>
          </cell>
          <cell r="E95">
            <v>2014</v>
          </cell>
          <cell r="F95">
            <v>0</v>
          </cell>
          <cell r="G95">
            <v>2</v>
          </cell>
          <cell r="H95">
            <v>5</v>
          </cell>
          <cell r="I95">
            <v>7.8377190024358969E-3</v>
          </cell>
        </row>
        <row r="96">
          <cell r="A96" t="str">
            <v>950110015</v>
          </cell>
          <cell r="B96" t="str">
            <v>CH D'ARGENTEUIL</v>
          </cell>
          <cell r="C96" t="str">
            <v>CH</v>
          </cell>
          <cell r="D96" t="str">
            <v>Ile-de-France</v>
          </cell>
          <cell r="E96">
            <v>2013</v>
          </cell>
          <cell r="F96">
            <v>6</v>
          </cell>
          <cell r="G96">
            <v>6</v>
          </cell>
          <cell r="H96">
            <v>8</v>
          </cell>
          <cell r="I96">
            <v>2.2544771690748283E-2</v>
          </cell>
        </row>
        <row r="97">
          <cell r="A97" t="str">
            <v>950110080</v>
          </cell>
          <cell r="B97" t="str">
            <v>CH DE PONTOISE</v>
          </cell>
          <cell r="C97" t="str">
            <v>CH</v>
          </cell>
          <cell r="D97" t="str">
            <v>Ile-de-France</v>
          </cell>
          <cell r="E97">
            <v>2012</v>
          </cell>
          <cell r="F97">
            <v>21.5</v>
          </cell>
          <cell r="G97">
            <v>26</v>
          </cell>
          <cell r="H97">
            <v>23.5</v>
          </cell>
          <cell r="I97">
            <v>8.0079602104982245E-2</v>
          </cell>
        </row>
        <row r="98">
          <cell r="A98" t="str">
            <v>300780038</v>
          </cell>
          <cell r="B98" t="str">
            <v>CHU DE NIMES</v>
          </cell>
          <cell r="C98" t="str">
            <v>CHR</v>
          </cell>
          <cell r="D98" t="str">
            <v>Languedoc Roussillon Midi-Pyrénées</v>
          </cell>
          <cell r="E98">
            <v>2009</v>
          </cell>
          <cell r="F98">
            <v>258</v>
          </cell>
          <cell r="G98">
            <v>251.5</v>
          </cell>
          <cell r="H98">
            <v>241.5</v>
          </cell>
          <cell r="I98">
            <v>0.8475941088562966</v>
          </cell>
        </row>
        <row r="99">
          <cell r="A99" t="str">
            <v>310000054</v>
          </cell>
          <cell r="B99" t="str">
            <v>CLINIQUE SARRUS-TEINTURIERS</v>
          </cell>
          <cell r="C99" t="str">
            <v>CLINIQUE</v>
          </cell>
          <cell r="D99" t="str">
            <v>Languedoc Roussillon Midi-Pyrénées</v>
          </cell>
          <cell r="E99">
            <v>2015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310780259</v>
          </cell>
          <cell r="B100" t="str">
            <v>CLINIQUE PASTEUR</v>
          </cell>
          <cell r="C100" t="str">
            <v>CLINIQUE</v>
          </cell>
          <cell r="D100" t="str">
            <v>Languedoc Roussillon Midi-Pyrénées</v>
          </cell>
          <cell r="E100">
            <v>2014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310781406</v>
          </cell>
          <cell r="B101" t="str">
            <v>CHU DE TOULOUSE</v>
          </cell>
          <cell r="C101" t="str">
            <v>CHR</v>
          </cell>
          <cell r="D101" t="str">
            <v>Languedoc Roussillon Midi-Pyrénées</v>
          </cell>
          <cell r="E101">
            <v>2009</v>
          </cell>
          <cell r="F101">
            <v>966</v>
          </cell>
          <cell r="G101">
            <v>1007.5</v>
          </cell>
          <cell r="H101">
            <v>1038.5</v>
          </cell>
          <cell r="I101">
            <v>3.3976900643942312</v>
          </cell>
        </row>
        <row r="102">
          <cell r="A102" t="str">
            <v>310782347</v>
          </cell>
          <cell r="B102" t="str">
            <v>INSTITUT CLAUDIUS REGAUD</v>
          </cell>
          <cell r="C102" t="str">
            <v>CLCC</v>
          </cell>
          <cell r="D102" t="str">
            <v>Languedoc Roussillon Midi-Pyrénées</v>
          </cell>
          <cell r="E102">
            <v>2009</v>
          </cell>
          <cell r="F102">
            <v>28</v>
          </cell>
          <cell r="G102">
            <v>24</v>
          </cell>
          <cell r="H102">
            <v>21</v>
          </cell>
          <cell r="I102">
            <v>8.2457897500083796E-2</v>
          </cell>
        </row>
        <row r="103">
          <cell r="A103" t="str">
            <v>310788799</v>
          </cell>
          <cell r="B103" t="str">
            <v>CLINIQUE MEDIPOLE GARONNE</v>
          </cell>
          <cell r="C103" t="str">
            <v>CLINIQUE</v>
          </cell>
          <cell r="D103" t="str">
            <v>Languedoc Roussillon Midi-Pyrénées</v>
          </cell>
          <cell r="E103">
            <v>2015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340000207</v>
          </cell>
          <cell r="B104" t="str">
            <v>CENTRE PAUL LAMARQUE</v>
          </cell>
          <cell r="C104" t="str">
            <v>CLCC</v>
          </cell>
          <cell r="D104" t="str">
            <v>Languedoc Roussillon Midi-Pyrénées</v>
          </cell>
          <cell r="E104">
            <v>2009</v>
          </cell>
          <cell r="F104">
            <v>10</v>
          </cell>
          <cell r="G104">
            <v>7.5</v>
          </cell>
          <cell r="H104">
            <v>14.5</v>
          </cell>
          <cell r="I104">
            <v>3.6063369621225153E-2</v>
          </cell>
        </row>
        <row r="105">
          <cell r="A105" t="str">
            <v>340780055</v>
          </cell>
          <cell r="B105" t="str">
            <v>CH DE BEZIERS</v>
          </cell>
          <cell r="C105" t="str">
            <v>CH</v>
          </cell>
          <cell r="D105" t="str">
            <v>Languedoc Roussillon Midi-Pyrénées</v>
          </cell>
          <cell r="E105">
            <v>2013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340780477</v>
          </cell>
          <cell r="B106" t="str">
            <v>CHU DE MONTPELLIER</v>
          </cell>
          <cell r="C106" t="str">
            <v>CHR</v>
          </cell>
          <cell r="D106" t="str">
            <v>Languedoc Roussillon Midi-Pyrénées</v>
          </cell>
          <cell r="E106">
            <v>2009</v>
          </cell>
          <cell r="F106">
            <v>860.5</v>
          </cell>
          <cell r="G106">
            <v>875</v>
          </cell>
          <cell r="H106">
            <v>849</v>
          </cell>
          <cell r="I106">
            <v>2.9163230195045338</v>
          </cell>
        </row>
        <row r="107">
          <cell r="A107" t="str">
            <v>660780180</v>
          </cell>
          <cell r="B107" t="str">
            <v>CH DE PERPIGNAN</v>
          </cell>
          <cell r="C107" t="str">
            <v>CH</v>
          </cell>
          <cell r="D107" t="str">
            <v>Languedoc Roussillon Midi-Pyrénées</v>
          </cell>
          <cell r="E107">
            <v>2014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020000063</v>
          </cell>
          <cell r="B108" t="str">
            <v>CH DE SAINT QUENTIN</v>
          </cell>
          <cell r="C108" t="str">
            <v>CH</v>
          </cell>
          <cell r="D108" t="str">
            <v>Nord Pas-de-Calais Picardie</v>
          </cell>
          <cell r="E108">
            <v>2015</v>
          </cell>
          <cell r="F108">
            <v>0</v>
          </cell>
          <cell r="G108">
            <v>0</v>
          </cell>
          <cell r="H108">
            <v>4</v>
          </cell>
          <cell r="I108">
            <v>4.46879940118088E-3</v>
          </cell>
        </row>
        <row r="109">
          <cell r="A109" t="str">
            <v>590000188</v>
          </cell>
          <cell r="B109" t="str">
            <v>CENTRE OSCAR LAMBRET</v>
          </cell>
          <cell r="C109" t="str">
            <v>CLCC</v>
          </cell>
          <cell r="D109" t="str">
            <v>Nord Pas-de-Calais Picardie</v>
          </cell>
          <cell r="E109">
            <v>2009</v>
          </cell>
          <cell r="F109">
            <v>28.5</v>
          </cell>
          <cell r="G109">
            <v>29.5</v>
          </cell>
          <cell r="H109">
            <v>26</v>
          </cell>
          <cell r="I109">
            <v>9.4807127202991601E-2</v>
          </cell>
        </row>
        <row r="110">
          <cell r="A110" t="str">
            <v>590051801</v>
          </cell>
          <cell r="B110" t="str">
            <v>GHICL - HOPITAUX PRIVES DE METZ - RESEAU SSR</v>
          </cell>
          <cell r="C110" t="str">
            <v>EBNL</v>
          </cell>
          <cell r="D110" t="str">
            <v>Nord Pas-de-Calais Picardie</v>
          </cell>
          <cell r="E110">
            <v>2009</v>
          </cell>
          <cell r="F110">
            <v>299</v>
          </cell>
          <cell r="G110">
            <v>308.5</v>
          </cell>
          <cell r="H110">
            <v>317</v>
          </cell>
          <cell r="I110">
            <v>1.0429388036319054</v>
          </cell>
        </row>
        <row r="111">
          <cell r="A111" t="str">
            <v>590780193</v>
          </cell>
          <cell r="B111" t="str">
            <v>CHRU DE LILLE</v>
          </cell>
          <cell r="C111" t="str">
            <v>CHR</v>
          </cell>
          <cell r="D111" t="str">
            <v>Nord Pas-de-Calais Picardie</v>
          </cell>
          <cell r="E111">
            <v>2009</v>
          </cell>
          <cell r="F111">
            <v>1821.5</v>
          </cell>
          <cell r="G111">
            <v>1831</v>
          </cell>
          <cell r="H111">
            <v>1899</v>
          </cell>
          <cell r="I111">
            <v>6.2631690872270234</v>
          </cell>
        </row>
        <row r="112">
          <cell r="A112" t="str">
            <v>590781415</v>
          </cell>
          <cell r="B112" t="str">
            <v>CH DE DUNKERQUE</v>
          </cell>
          <cell r="C112" t="str">
            <v>CH</v>
          </cell>
          <cell r="D112" t="str">
            <v>Nord Pas-de-Calais Picardie</v>
          </cell>
          <cell r="E112">
            <v>2012</v>
          </cell>
          <cell r="F112">
            <v>39</v>
          </cell>
          <cell r="G112">
            <v>32</v>
          </cell>
          <cell r="H112">
            <v>37.5</v>
          </cell>
          <cell r="I112">
            <v>0.12246059903222384</v>
          </cell>
        </row>
        <row r="113">
          <cell r="A113" t="str">
            <v>590781803</v>
          </cell>
          <cell r="B113" t="str">
            <v>CH SAMBRE-AVESNOIS</v>
          </cell>
          <cell r="C113" t="str">
            <v>CH</v>
          </cell>
          <cell r="D113" t="str">
            <v>Nord Pas-de-Calais Picardie</v>
          </cell>
          <cell r="E113">
            <v>2014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590781902</v>
          </cell>
          <cell r="B114" t="str">
            <v>CH DE TOURCOING</v>
          </cell>
          <cell r="C114" t="str">
            <v>CH</v>
          </cell>
          <cell r="D114" t="str">
            <v>Nord Pas-de-Calais Picardie</v>
          </cell>
          <cell r="E114">
            <v>2009</v>
          </cell>
          <cell r="F114">
            <v>77</v>
          </cell>
          <cell r="G114">
            <v>79</v>
          </cell>
          <cell r="H114">
            <v>78.5</v>
          </cell>
          <cell r="I114">
            <v>0.26457729340009495</v>
          </cell>
        </row>
        <row r="115">
          <cell r="A115" t="str">
            <v>590782215</v>
          </cell>
          <cell r="B115" t="str">
            <v>CH DE VALENCIENNES</v>
          </cell>
          <cell r="C115" t="str">
            <v>CH</v>
          </cell>
          <cell r="D115" t="str">
            <v>Nord Pas-de-Calais Picardie</v>
          </cell>
          <cell r="E115">
            <v>2012</v>
          </cell>
          <cell r="F115">
            <v>81</v>
          </cell>
          <cell r="G115">
            <v>79.5</v>
          </cell>
          <cell r="H115">
            <v>65.5</v>
          </cell>
          <cell r="I115">
            <v>0.25518463437433508</v>
          </cell>
        </row>
        <row r="116">
          <cell r="A116" t="str">
            <v>590782421</v>
          </cell>
          <cell r="B116" t="str">
            <v>CH DE ROUBAIX</v>
          </cell>
          <cell r="C116" t="str">
            <v>CH</v>
          </cell>
          <cell r="D116" t="str">
            <v>Nord Pas-de-Calais Picardie</v>
          </cell>
          <cell r="E116">
            <v>2009</v>
          </cell>
          <cell r="F116">
            <v>72</v>
          </cell>
          <cell r="G116">
            <v>66</v>
          </cell>
          <cell r="H116">
            <v>66.5</v>
          </cell>
          <cell r="I116">
            <v>0.230824705452391</v>
          </cell>
        </row>
        <row r="117">
          <cell r="A117" t="str">
            <v>600100721</v>
          </cell>
          <cell r="B117" t="str">
            <v>CH INTERCOMMUNAL DE COMPIEGNE-NOYON</v>
          </cell>
          <cell r="C117" t="str">
            <v>CH</v>
          </cell>
          <cell r="D117" t="str">
            <v>Nord Pas-de-Calais Picardie</v>
          </cell>
          <cell r="E117">
            <v>2013</v>
          </cell>
          <cell r="F117">
            <v>5</v>
          </cell>
          <cell r="G117">
            <v>3.5</v>
          </cell>
          <cell r="H117">
            <v>3.5</v>
          </cell>
          <cell r="I117">
            <v>1.3560720403135525E-2</v>
          </cell>
        </row>
        <row r="118">
          <cell r="A118" t="str">
            <v>600101984</v>
          </cell>
          <cell r="B118" t="str">
            <v>GH PUBLIC DU SUD DE L'OISE</v>
          </cell>
          <cell r="C118" t="str">
            <v>CH</v>
          </cell>
          <cell r="D118" t="str">
            <v>Nord Pas-de-Calais Picardie</v>
          </cell>
          <cell r="E118">
            <v>2014</v>
          </cell>
          <cell r="F118">
            <v>10</v>
          </cell>
          <cell r="G118">
            <v>7.5</v>
          </cell>
          <cell r="H118">
            <v>5.5</v>
          </cell>
          <cell r="I118">
            <v>2.6008570968568172E-2</v>
          </cell>
        </row>
        <row r="119">
          <cell r="A119" t="str">
            <v>620100057</v>
          </cell>
          <cell r="B119" t="str">
            <v>CH D'ARRAS</v>
          </cell>
          <cell r="C119" t="str">
            <v>CH</v>
          </cell>
          <cell r="D119" t="str">
            <v>Nord Pas-de-Calais Picardie</v>
          </cell>
          <cell r="E119">
            <v>2012</v>
          </cell>
          <cell r="F119">
            <v>34</v>
          </cell>
          <cell r="G119">
            <v>30.5</v>
          </cell>
          <cell r="H119">
            <v>26</v>
          </cell>
          <cell r="I119">
            <v>0.10221399957768637</v>
          </cell>
        </row>
        <row r="120">
          <cell r="A120" t="str">
            <v>620100651</v>
          </cell>
          <cell r="B120" t="str">
            <v>CH DE BETHUNE</v>
          </cell>
          <cell r="C120" t="str">
            <v>CH</v>
          </cell>
          <cell r="D120" t="str">
            <v>Nord Pas-de-Calais Picardie</v>
          </cell>
          <cell r="E120">
            <v>2014</v>
          </cell>
          <cell r="F120">
            <v>54</v>
          </cell>
          <cell r="G120">
            <v>39</v>
          </cell>
          <cell r="H120">
            <v>35.5</v>
          </cell>
          <cell r="I120">
            <v>0.14523725254876052</v>
          </cell>
        </row>
        <row r="121">
          <cell r="A121" t="str">
            <v>620100685</v>
          </cell>
          <cell r="B121" t="str">
            <v>CH DE LENS</v>
          </cell>
          <cell r="C121" t="str">
            <v>CH</v>
          </cell>
          <cell r="D121" t="str">
            <v>Nord Pas-de-Calais Picardie</v>
          </cell>
          <cell r="E121">
            <v>2011</v>
          </cell>
          <cell r="F121">
            <v>119.5</v>
          </cell>
          <cell r="G121">
            <v>124.5</v>
          </cell>
          <cell r="H121">
            <v>114.5</v>
          </cell>
          <cell r="I121">
            <v>0.40455820892990041</v>
          </cell>
        </row>
        <row r="122">
          <cell r="A122" t="str">
            <v>620103440</v>
          </cell>
          <cell r="B122" t="str">
            <v>CH DE BOULOGNE</v>
          </cell>
          <cell r="C122" t="str">
            <v>CH</v>
          </cell>
          <cell r="D122" t="str">
            <v>Nord Pas-de-Calais Picardie</v>
          </cell>
          <cell r="E122">
            <v>2012</v>
          </cell>
          <cell r="F122">
            <v>33</v>
          </cell>
          <cell r="G122">
            <v>33</v>
          </cell>
          <cell r="H122">
            <v>33</v>
          </cell>
          <cell r="I122">
            <v>0.11170704594586812</v>
          </cell>
        </row>
        <row r="123">
          <cell r="A123" t="str">
            <v>800000044</v>
          </cell>
          <cell r="B123" t="str">
            <v>CHU D'AMIENS</v>
          </cell>
          <cell r="C123" t="str">
            <v>CHR</v>
          </cell>
          <cell r="D123" t="str">
            <v>Nord Pas-de-Calais Picardie</v>
          </cell>
          <cell r="E123">
            <v>2009</v>
          </cell>
          <cell r="F123">
            <v>709</v>
          </cell>
          <cell r="G123">
            <v>722.5</v>
          </cell>
          <cell r="H123">
            <v>703</v>
          </cell>
          <cell r="I123">
            <v>2.4085048660541921</v>
          </cell>
        </row>
        <row r="124">
          <cell r="A124" t="str">
            <v>800000119</v>
          </cell>
          <cell r="B124" t="str">
            <v>CH PHILIPPE PINEL</v>
          </cell>
          <cell r="C124" t="str">
            <v>EPSM</v>
          </cell>
          <cell r="D124" t="str">
            <v>Nord Pas-de-Calais Picardie</v>
          </cell>
          <cell r="E124">
            <v>2013</v>
          </cell>
          <cell r="F124">
            <v>7.5</v>
          </cell>
          <cell r="G124">
            <v>7.5</v>
          </cell>
          <cell r="H124">
            <v>3</v>
          </cell>
          <cell r="I124">
            <v>2.0360565661368811E-2</v>
          </cell>
        </row>
        <row r="125">
          <cell r="A125" t="str">
            <v>140000100</v>
          </cell>
          <cell r="B125" t="str">
            <v>CHU DE CAEN</v>
          </cell>
          <cell r="C125" t="str">
            <v>CHR</v>
          </cell>
          <cell r="D125" t="str">
            <v>Normandie</v>
          </cell>
          <cell r="E125">
            <v>2009</v>
          </cell>
          <cell r="F125">
            <v>568.5</v>
          </cell>
          <cell r="G125">
            <v>555</v>
          </cell>
          <cell r="H125">
            <v>563.5</v>
          </cell>
          <cell r="I125">
            <v>1.9036226384970005</v>
          </cell>
        </row>
        <row r="126">
          <cell r="A126" t="str">
            <v>140000555</v>
          </cell>
          <cell r="B126" t="str">
            <v>CENTRE FRANCOIS BACLESSE</v>
          </cell>
          <cell r="C126" t="str">
            <v>CLCC</v>
          </cell>
          <cell r="D126" t="str">
            <v>Normandie</v>
          </cell>
          <cell r="E126">
            <v>2009</v>
          </cell>
          <cell r="F126">
            <v>27.5</v>
          </cell>
          <cell r="G126">
            <v>19.5</v>
          </cell>
          <cell r="H126">
            <v>22.5</v>
          </cell>
          <cell r="I126">
            <v>7.849632669957482E-2</v>
          </cell>
        </row>
        <row r="127">
          <cell r="A127" t="str">
            <v>500000013</v>
          </cell>
          <cell r="B127" t="str">
            <v>CH PUBLIC DU COTENTIN</v>
          </cell>
          <cell r="C127" t="str">
            <v>CH</v>
          </cell>
          <cell r="D127" t="str">
            <v>Normandie</v>
          </cell>
          <cell r="E127">
            <v>2014</v>
          </cell>
          <cell r="F127">
            <v>0</v>
          </cell>
          <cell r="G127">
            <v>4.5</v>
          </cell>
          <cell r="H127">
            <v>3</v>
          </cell>
          <cell r="I127">
            <v>8.4179689905451993E-3</v>
          </cell>
        </row>
        <row r="128">
          <cell r="A128" t="str">
            <v>760000166</v>
          </cell>
          <cell r="B128" t="str">
            <v>CENTRE HENRI BECQUEREL</v>
          </cell>
          <cell r="C128" t="str">
            <v>CLCC</v>
          </cell>
          <cell r="D128" t="str">
            <v>Normandie</v>
          </cell>
          <cell r="E128">
            <v>2009</v>
          </cell>
          <cell r="F128">
            <v>22.5</v>
          </cell>
          <cell r="G128">
            <v>27</v>
          </cell>
          <cell r="H128">
            <v>29</v>
          </cell>
          <cell r="I128">
            <v>8.8492063429670365E-2</v>
          </cell>
        </row>
        <row r="129">
          <cell r="A129" t="str">
            <v>760000315</v>
          </cell>
          <cell r="B129" t="str">
            <v>CLINIQUE MATHILDE</v>
          </cell>
          <cell r="C129" t="str">
            <v>CLINIQUE</v>
          </cell>
          <cell r="D129" t="str">
            <v>Normandie</v>
          </cell>
          <cell r="E129">
            <v>2014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760780239</v>
          </cell>
          <cell r="B130" t="str">
            <v>CHU DE ROUEN</v>
          </cell>
          <cell r="C130" t="str">
            <v>CHR</v>
          </cell>
          <cell r="D130" t="str">
            <v>Normandie</v>
          </cell>
          <cell r="E130">
            <v>2009</v>
          </cell>
          <cell r="F130">
            <v>649</v>
          </cell>
          <cell r="G130">
            <v>606</v>
          </cell>
          <cell r="H130">
            <v>606</v>
          </cell>
          <cell r="I130">
            <v>2.1004536687270763</v>
          </cell>
        </row>
        <row r="131">
          <cell r="A131" t="str">
            <v>760780726</v>
          </cell>
          <cell r="B131" t="str">
            <v>GH DU HAVRE</v>
          </cell>
          <cell r="C131" t="str">
            <v>CH</v>
          </cell>
          <cell r="D131" t="str">
            <v>Normandie</v>
          </cell>
          <cell r="E131">
            <v>2014</v>
          </cell>
          <cell r="F131">
            <v>41</v>
          </cell>
          <cell r="G131">
            <v>41</v>
          </cell>
          <cell r="H131">
            <v>19</v>
          </cell>
          <cell r="I131">
            <v>0.11420914522625042</v>
          </cell>
        </row>
        <row r="132">
          <cell r="A132" t="str">
            <v>440000057</v>
          </cell>
          <cell r="B132" t="str">
            <v>CH DE SAINT-NAZAIRE</v>
          </cell>
          <cell r="C132" t="str">
            <v>CH</v>
          </cell>
          <cell r="D132" t="str">
            <v>Pays de la Loire</v>
          </cell>
          <cell r="E132">
            <v>2015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440000289</v>
          </cell>
          <cell r="B133" t="str">
            <v>CHU DE NANTES</v>
          </cell>
          <cell r="C133" t="str">
            <v>CHR</v>
          </cell>
          <cell r="D133" t="str">
            <v>Pays de la Loire</v>
          </cell>
          <cell r="E133">
            <v>2009</v>
          </cell>
          <cell r="F133">
            <v>953</v>
          </cell>
          <cell r="G133">
            <v>964.5</v>
          </cell>
          <cell r="H133">
            <v>1013.5</v>
          </cell>
          <cell r="I133">
            <v>3.306502063947617</v>
          </cell>
        </row>
        <row r="134">
          <cell r="A134" t="str">
            <v>490000031</v>
          </cell>
          <cell r="B134" t="str">
            <v>CHU D'ANGERS</v>
          </cell>
          <cell r="C134" t="str">
            <v>CHR</v>
          </cell>
          <cell r="D134" t="str">
            <v>Pays de la Loire</v>
          </cell>
          <cell r="E134">
            <v>2009</v>
          </cell>
          <cell r="F134">
            <v>516.5</v>
          </cell>
          <cell r="G134">
            <v>461</v>
          </cell>
          <cell r="H134">
            <v>520</v>
          </cell>
          <cell r="I134">
            <v>1.689809498539653</v>
          </cell>
        </row>
        <row r="135">
          <cell r="A135" t="str">
            <v>490000155</v>
          </cell>
          <cell r="B135" t="str">
            <v>INSTITUT DE CANCEROLOGIE DE L'OUEST</v>
          </cell>
          <cell r="C135" t="str">
            <v>CLCC</v>
          </cell>
          <cell r="D135" t="str">
            <v>Pays de la Loire</v>
          </cell>
          <cell r="E135">
            <v>2009</v>
          </cell>
          <cell r="F135">
            <v>16</v>
          </cell>
          <cell r="G135">
            <v>19.5</v>
          </cell>
          <cell r="H135">
            <v>25.5</v>
          </cell>
          <cell r="I135">
            <v>6.8714900115738484E-2</v>
          </cell>
        </row>
        <row r="136">
          <cell r="A136" t="str">
            <v>720000025</v>
          </cell>
          <cell r="B136" t="str">
            <v>CH DU MANS</v>
          </cell>
          <cell r="C136" t="str">
            <v>CH</v>
          </cell>
          <cell r="D136" t="str">
            <v>Pays de la Loire</v>
          </cell>
          <cell r="E136">
            <v>2009</v>
          </cell>
          <cell r="F136">
            <v>22</v>
          </cell>
          <cell r="G136">
            <v>32.5</v>
          </cell>
          <cell r="H136">
            <v>32.5</v>
          </cell>
          <cell r="I136">
            <v>9.8023491084550829E-2</v>
          </cell>
        </row>
        <row r="137">
          <cell r="A137" t="str">
            <v>850000019</v>
          </cell>
          <cell r="B137" t="str">
            <v>CH DE LA ROCHE/YON</v>
          </cell>
          <cell r="C137" t="str">
            <v>CH</v>
          </cell>
          <cell r="D137" t="str">
            <v>Pays de la Loire</v>
          </cell>
          <cell r="E137">
            <v>2010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060000528</v>
          </cell>
          <cell r="B138" t="str">
            <v>CENTRE ANTOINE LACASSAGNE</v>
          </cell>
          <cell r="C138" t="str">
            <v>CLCC</v>
          </cell>
          <cell r="D138" t="str">
            <v>Provence Alpes Côte d'Azur</v>
          </cell>
          <cell r="E138">
            <v>2009</v>
          </cell>
          <cell r="F138">
            <v>14</v>
          </cell>
          <cell r="G138">
            <v>19.5</v>
          </cell>
          <cell r="H138">
            <v>23</v>
          </cell>
          <cell r="I138">
            <v>6.363789594483138E-2</v>
          </cell>
        </row>
        <row r="139">
          <cell r="A139" t="str">
            <v>060001468</v>
          </cell>
          <cell r="B139" t="str">
            <v>CLINIQUE PLEIN CIEL</v>
          </cell>
          <cell r="C139" t="str">
            <v>EBNL</v>
          </cell>
          <cell r="D139" t="str">
            <v>Provence Alpes Côte d'Azur</v>
          </cell>
          <cell r="E139">
            <v>2015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060785011</v>
          </cell>
          <cell r="B140" t="str">
            <v>CHU DE NICE - FONDATION LENVAL</v>
          </cell>
          <cell r="C140" t="str">
            <v>CHR</v>
          </cell>
          <cell r="D140" t="str">
            <v>Provence Alpes Côte d'Azur</v>
          </cell>
          <cell r="E140">
            <v>2009</v>
          </cell>
          <cell r="F140">
            <v>505.5</v>
          </cell>
          <cell r="G140">
            <v>513.5</v>
          </cell>
          <cell r="H140">
            <v>560.5</v>
          </cell>
          <cell r="I140">
            <v>1.7816017109408744</v>
          </cell>
        </row>
        <row r="141">
          <cell r="A141" t="str">
            <v>130001647</v>
          </cell>
          <cell r="B141" t="str">
            <v>INSTITUT PAOLI CALMETTES</v>
          </cell>
          <cell r="C141" t="str">
            <v>CLCC</v>
          </cell>
          <cell r="D141" t="str">
            <v>Provence Alpes Côte d'Azur</v>
          </cell>
          <cell r="E141">
            <v>2009</v>
          </cell>
          <cell r="F141">
            <v>25.5</v>
          </cell>
          <cell r="G141">
            <v>26</v>
          </cell>
          <cell r="H141">
            <v>21.5</v>
          </cell>
          <cell r="I141">
            <v>8.2413211494729896E-2</v>
          </cell>
        </row>
        <row r="142">
          <cell r="A142" t="str">
            <v>130001928</v>
          </cell>
          <cell r="B142" t="str">
            <v>CENTRE DE GERONTOLOGIE DEPARTEMENTAL</v>
          </cell>
          <cell r="C142" t="str">
            <v>EBNL</v>
          </cell>
          <cell r="D142" t="str">
            <v>Provence Alpes Côte d'Azur</v>
          </cell>
          <cell r="E142">
            <v>2012</v>
          </cell>
          <cell r="F142">
            <v>4</v>
          </cell>
          <cell r="G142">
            <v>3</v>
          </cell>
          <cell r="H142">
            <v>3</v>
          </cell>
          <cell r="I142">
            <v>1.1297188267663443E-2</v>
          </cell>
        </row>
        <row r="143">
          <cell r="A143" t="str">
            <v>130043664</v>
          </cell>
          <cell r="B143" t="str">
            <v>HOPITAL AMBROISE PARE - PAUL DESBIEF</v>
          </cell>
          <cell r="C143" t="str">
            <v>EBNL</v>
          </cell>
          <cell r="D143" t="str">
            <v>Provence Alpes Côte d'Azur</v>
          </cell>
          <cell r="E143">
            <v>2012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130785652</v>
          </cell>
          <cell r="B144" t="str">
            <v>HOPITAL ST-JOSEPH - INSTITUT ARNAUD TZANCK</v>
          </cell>
          <cell r="C144" t="str">
            <v>EBNL</v>
          </cell>
          <cell r="D144" t="str">
            <v>Provence Alpes Côte d'Azur</v>
          </cell>
          <cell r="E144">
            <v>2009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130041916</v>
          </cell>
          <cell r="B145" t="str">
            <v>CHI AIX-PERTHUIS</v>
          </cell>
          <cell r="C145" t="str">
            <v>CH</v>
          </cell>
          <cell r="D145" t="str">
            <v>Provence Alpes Côte d'Azur</v>
          </cell>
          <cell r="E145">
            <v>2014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130786049</v>
          </cell>
          <cell r="B146" t="str">
            <v>AP-HM</v>
          </cell>
          <cell r="C146" t="str">
            <v>CHR</v>
          </cell>
          <cell r="D146" t="str">
            <v>Provence Alpes Côte d'Azur</v>
          </cell>
          <cell r="E146">
            <v>2009</v>
          </cell>
          <cell r="F146">
            <v>1396.5</v>
          </cell>
          <cell r="G146">
            <v>1491</v>
          </cell>
          <cell r="H146">
            <v>1476</v>
          </cell>
          <cell r="I146">
            <v>4.9224502270405583</v>
          </cell>
        </row>
        <row r="147">
          <cell r="A147" t="str">
            <v>830100525</v>
          </cell>
          <cell r="B147" t="str">
            <v>CH DE DRAGUIGNAN</v>
          </cell>
          <cell r="C147" t="str">
            <v>CH</v>
          </cell>
          <cell r="D147" t="str">
            <v>Provence Alpes Côte d'Azur</v>
          </cell>
          <cell r="E147">
            <v>2012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830100566</v>
          </cell>
          <cell r="B148" t="str">
            <v>CH DE FREJUS ST-RAPHAEL</v>
          </cell>
          <cell r="C148" t="str">
            <v>CH</v>
          </cell>
          <cell r="D148" t="str">
            <v>Provence Alpes Côte d'Azur</v>
          </cell>
          <cell r="E148">
            <v>2011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830100616</v>
          </cell>
          <cell r="B149" t="str">
            <v>CH DE TOULON</v>
          </cell>
          <cell r="C149" t="str">
            <v>CH</v>
          </cell>
          <cell r="D149" t="str">
            <v>Provence Alpes Côte d'Azur</v>
          </cell>
          <cell r="E149">
            <v>2012</v>
          </cell>
          <cell r="F149">
            <v>0</v>
          </cell>
          <cell r="G149">
            <v>0</v>
          </cell>
          <cell r="H149">
            <v>2.5</v>
          </cell>
          <cell r="I149">
            <v>2.7929996257380504E-3</v>
          </cell>
        </row>
        <row r="150">
          <cell r="A150" t="str">
            <v>840000350</v>
          </cell>
          <cell r="B150" t="str">
            <v>INSTITUT STE-CATHERINE</v>
          </cell>
          <cell r="C150" t="str">
            <v>EBNL</v>
          </cell>
          <cell r="D150" t="str">
            <v>Provence Alpes Côte d'Azur</v>
          </cell>
          <cell r="E150">
            <v>2010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840006597</v>
          </cell>
          <cell r="B151" t="str">
            <v>CH D'AVIGNON</v>
          </cell>
          <cell r="C151" t="str">
            <v>CH</v>
          </cell>
          <cell r="D151" t="str">
            <v>Provence Alpes Côte d'Azur</v>
          </cell>
          <cell r="E151">
            <v>2013</v>
          </cell>
          <cell r="F151">
            <v>0.5</v>
          </cell>
          <cell r="G151">
            <v>0.5</v>
          </cell>
          <cell r="H151">
            <v>0</v>
          </cell>
          <cell r="I151">
            <v>1.1339310740322102E-3</v>
          </cell>
        </row>
        <row r="152">
          <cell r="A152" t="str">
            <v>970100228</v>
          </cell>
          <cell r="B152" t="str">
            <v>CHU DE POINTE A PITRE</v>
          </cell>
          <cell r="C152" t="str">
            <v>CHR</v>
          </cell>
          <cell r="D152" t="str">
            <v>ZZ-Guadeloupe</v>
          </cell>
          <cell r="E152">
            <v>2009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970302022</v>
          </cell>
          <cell r="B153" t="str">
            <v>CH DE CAYENNE</v>
          </cell>
          <cell r="C153" t="str">
            <v>CH</v>
          </cell>
          <cell r="D153" t="str">
            <v>ZZ-Guyane</v>
          </cell>
          <cell r="E153">
            <v>2010</v>
          </cell>
          <cell r="F153">
            <v>8</v>
          </cell>
          <cell r="G153">
            <v>0</v>
          </cell>
          <cell r="H153">
            <v>0</v>
          </cell>
          <cell r="I153">
            <v>9.1360181806761798E-3</v>
          </cell>
        </row>
        <row r="154">
          <cell r="A154" t="str">
            <v>970302121</v>
          </cell>
          <cell r="B154" t="str">
            <v>CH DE L'OUEST GUYANNAIS</v>
          </cell>
          <cell r="C154" t="str">
            <v>CH</v>
          </cell>
          <cell r="D154" t="str">
            <v>ZZ-Guyane</v>
          </cell>
          <cell r="E154">
            <v>2013</v>
          </cell>
          <cell r="F154">
            <v>2</v>
          </cell>
          <cell r="G154">
            <v>0</v>
          </cell>
          <cell r="H154">
            <v>0</v>
          </cell>
          <cell r="I154">
            <v>2.284004545169045E-3</v>
          </cell>
        </row>
        <row r="155">
          <cell r="A155" t="str">
            <v>970211207</v>
          </cell>
          <cell r="B155" t="str">
            <v>CHU DE FORT-DE-FRANCE</v>
          </cell>
          <cell r="C155" t="str">
            <v>CHR</v>
          </cell>
          <cell r="D155" t="str">
            <v>ZZ-Martinique</v>
          </cell>
          <cell r="E155">
            <v>2009</v>
          </cell>
          <cell r="F155">
            <v>0</v>
          </cell>
          <cell r="G155">
            <v>11</v>
          </cell>
          <cell r="H155">
            <v>11</v>
          </cell>
          <cell r="I155">
            <v>2.4673656983526297E-2</v>
          </cell>
        </row>
        <row r="156">
          <cell r="A156" t="str">
            <v>970408589</v>
          </cell>
          <cell r="B156" t="str">
            <v>CHR DE LA REUNION</v>
          </cell>
          <cell r="C156" t="str">
            <v>CHR</v>
          </cell>
          <cell r="D156" t="str">
            <v>ZZ-Océan Indien</v>
          </cell>
          <cell r="E156">
            <v>2009</v>
          </cell>
          <cell r="F156">
            <v>57.5</v>
          </cell>
          <cell r="G156">
            <v>142</v>
          </cell>
          <cell r="H156">
            <v>179.5</v>
          </cell>
          <cell r="I156">
            <v>0.42607460611974757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6"/>
  <sheetViews>
    <sheetView zoomScaleNormal="100" workbookViewId="0"/>
  </sheetViews>
  <sheetFormatPr baseColWidth="10" defaultColWidth="9.140625" defaultRowHeight="12.75" x14ac:dyDescent="0.2"/>
  <cols>
    <col min="1" max="1" width="17.42578125" style="1" bestFit="1" customWidth="1"/>
    <col min="2" max="2" width="45.5703125" style="1" bestFit="1" customWidth="1"/>
    <col min="3" max="3" width="10.85546875" style="1" bestFit="1" customWidth="1"/>
    <col min="4" max="4" width="31" style="1" bestFit="1" customWidth="1"/>
    <col min="5" max="5" width="7.7109375" style="2" customWidth="1"/>
    <col min="6" max="6" width="8.5703125" style="2" customWidth="1"/>
    <col min="7" max="7" width="10.28515625" style="2" bestFit="1" customWidth="1"/>
    <col min="8" max="9" width="10.28515625" style="2" customWidth="1"/>
    <col min="10" max="10" width="10.28515625" style="7" customWidth="1"/>
    <col min="11" max="37" width="9.140625" style="4"/>
    <col min="38" max="16384" width="9.140625" style="1"/>
  </cols>
  <sheetData>
    <row r="1" spans="1:37" s="3" customFormat="1" ht="25.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254</v>
      </c>
      <c r="F1" s="6" t="s">
        <v>259</v>
      </c>
      <c r="G1" s="6" t="s">
        <v>258</v>
      </c>
      <c r="H1" s="6" t="s">
        <v>267</v>
      </c>
      <c r="I1" s="6" t="s">
        <v>319</v>
      </c>
      <c r="J1" s="6" t="s">
        <v>320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">
      <c r="A2" s="36" t="s">
        <v>48</v>
      </c>
      <c r="B2" s="8" t="s">
        <v>49</v>
      </c>
      <c r="C2" s="8" t="s">
        <v>9</v>
      </c>
      <c r="D2" s="22" t="s">
        <v>271</v>
      </c>
      <c r="E2" s="23">
        <v>2015</v>
      </c>
      <c r="F2" s="33">
        <v>0</v>
      </c>
      <c r="G2" s="23">
        <v>126</v>
      </c>
      <c r="H2" s="24">
        <v>35</v>
      </c>
      <c r="I2" s="92">
        <v>189</v>
      </c>
      <c r="J2" s="32">
        <f t="shared" ref="J2:J33" si="0">((100/$H$176*H2)*1/4+(100/$I$176*I2)*1/4+(100/$F$176*F2)*1/4)+(100/$G$176*G2)*1/4</f>
        <v>1.8111914443703213E-2</v>
      </c>
    </row>
    <row r="3" spans="1:37" x14ac:dyDescent="0.2">
      <c r="A3" s="36" t="s">
        <v>50</v>
      </c>
      <c r="B3" s="8" t="s">
        <v>51</v>
      </c>
      <c r="C3" s="8" t="s">
        <v>9</v>
      </c>
      <c r="D3" s="22" t="s">
        <v>271</v>
      </c>
      <c r="E3" s="23">
        <v>2014</v>
      </c>
      <c r="F3" s="50">
        <v>2</v>
      </c>
      <c r="G3" s="23">
        <v>3</v>
      </c>
      <c r="H3" s="24">
        <v>9</v>
      </c>
      <c r="I3" s="92">
        <v>0</v>
      </c>
      <c r="J3" s="32">
        <f t="shared" si="0"/>
        <v>7.4226512149268059E-4</v>
      </c>
    </row>
    <row r="4" spans="1:37" x14ac:dyDescent="0.2">
      <c r="A4" s="74" t="s">
        <v>272</v>
      </c>
      <c r="B4" s="56" t="s">
        <v>273</v>
      </c>
      <c r="C4" s="56" t="s">
        <v>9</v>
      </c>
      <c r="D4" s="22" t="s">
        <v>271</v>
      </c>
      <c r="E4" s="59">
        <v>2016</v>
      </c>
      <c r="F4" s="61">
        <v>0</v>
      </c>
      <c r="G4" s="61">
        <v>0</v>
      </c>
      <c r="H4" s="24">
        <v>257</v>
      </c>
      <c r="I4" s="92">
        <v>312</v>
      </c>
      <c r="J4" s="32">
        <f t="shared" si="0"/>
        <v>2.7626809547303774E-2</v>
      </c>
    </row>
    <row r="5" spans="1:37" x14ac:dyDescent="0.2">
      <c r="A5" s="75" t="s">
        <v>52</v>
      </c>
      <c r="B5" s="49" t="s">
        <v>53</v>
      </c>
      <c r="C5" s="49" t="s">
        <v>9</v>
      </c>
      <c r="D5" s="22" t="s">
        <v>271</v>
      </c>
      <c r="E5" s="23">
        <v>2015</v>
      </c>
      <c r="F5" s="33">
        <v>0</v>
      </c>
      <c r="G5" s="23">
        <v>198</v>
      </c>
      <c r="H5" s="59">
        <v>102</v>
      </c>
      <c r="I5" s="92">
        <v>77</v>
      </c>
      <c r="J5" s="32">
        <f t="shared" si="0"/>
        <v>2.0446978960157312E-2</v>
      </c>
    </row>
    <row r="6" spans="1:37" x14ac:dyDescent="0.2">
      <c r="A6" s="36" t="s">
        <v>54</v>
      </c>
      <c r="B6" s="8" t="s">
        <v>55</v>
      </c>
      <c r="C6" s="8" t="s">
        <v>6</v>
      </c>
      <c r="D6" s="22" t="s">
        <v>271</v>
      </c>
      <c r="E6" s="23">
        <v>2009</v>
      </c>
      <c r="F6" s="9">
        <v>8943</v>
      </c>
      <c r="G6" s="23">
        <v>8008</v>
      </c>
      <c r="H6" s="24">
        <v>8818</v>
      </c>
      <c r="I6" s="92">
        <v>10359</v>
      </c>
      <c r="J6" s="32">
        <f t="shared" si="0"/>
        <v>1.9095366619641603</v>
      </c>
    </row>
    <row r="7" spans="1:37" x14ac:dyDescent="0.2">
      <c r="A7" s="75" t="s">
        <v>56</v>
      </c>
      <c r="B7" s="49" t="s">
        <v>57</v>
      </c>
      <c r="C7" s="49" t="s">
        <v>9</v>
      </c>
      <c r="D7" s="56" t="s">
        <v>271</v>
      </c>
      <c r="E7" s="23">
        <v>2009</v>
      </c>
      <c r="F7" s="50">
        <v>356</v>
      </c>
      <c r="G7" s="57">
        <v>419</v>
      </c>
      <c r="H7" s="59">
        <v>433</v>
      </c>
      <c r="I7" s="92">
        <v>759</v>
      </c>
      <c r="J7" s="32">
        <f t="shared" si="0"/>
        <v>0.10239852085552098</v>
      </c>
    </row>
    <row r="8" spans="1:37" x14ac:dyDescent="0.2">
      <c r="A8" s="75" t="s">
        <v>58</v>
      </c>
      <c r="B8" s="49" t="s">
        <v>59</v>
      </c>
      <c r="C8" s="49" t="s">
        <v>6</v>
      </c>
      <c r="D8" s="56" t="s">
        <v>271</v>
      </c>
      <c r="E8" s="23">
        <v>2009</v>
      </c>
      <c r="F8" s="50">
        <v>4952</v>
      </c>
      <c r="G8" s="57">
        <v>5370</v>
      </c>
      <c r="H8" s="59">
        <v>5930</v>
      </c>
      <c r="I8" s="92">
        <v>5540</v>
      </c>
      <c r="J8" s="32">
        <f t="shared" si="0"/>
        <v>1.1559815920851966</v>
      </c>
    </row>
    <row r="9" spans="1:37" x14ac:dyDescent="0.2">
      <c r="A9" s="36" t="s">
        <v>60</v>
      </c>
      <c r="B9" s="8" t="s">
        <v>61</v>
      </c>
      <c r="C9" s="8" t="s">
        <v>12</v>
      </c>
      <c r="D9" s="22" t="s">
        <v>271</v>
      </c>
      <c r="E9" s="23">
        <v>2009</v>
      </c>
      <c r="F9" s="9">
        <v>868</v>
      </c>
      <c r="G9" s="23">
        <v>1073</v>
      </c>
      <c r="H9" s="24">
        <v>902</v>
      </c>
      <c r="I9" s="92">
        <v>974</v>
      </c>
      <c r="J9" s="32">
        <f t="shared" si="0"/>
        <v>0.2036356127096372</v>
      </c>
    </row>
    <row r="10" spans="1:37" x14ac:dyDescent="0.2">
      <c r="A10" s="36" t="s">
        <v>62</v>
      </c>
      <c r="B10" s="8" t="s">
        <v>63</v>
      </c>
      <c r="C10" s="8" t="s">
        <v>6</v>
      </c>
      <c r="D10" s="22" t="s">
        <v>271</v>
      </c>
      <c r="E10" s="23">
        <v>2009</v>
      </c>
      <c r="F10" s="9">
        <v>5653</v>
      </c>
      <c r="G10" s="23">
        <v>5278</v>
      </c>
      <c r="H10" s="24">
        <v>6365</v>
      </c>
      <c r="I10" s="92">
        <v>7342.5</v>
      </c>
      <c r="J10" s="32">
        <f t="shared" si="0"/>
        <v>1.297009937368639</v>
      </c>
    </row>
    <row r="11" spans="1:37" x14ac:dyDescent="0.2">
      <c r="A11" s="36" t="s">
        <v>64</v>
      </c>
      <c r="B11" s="8" t="s">
        <v>65</v>
      </c>
      <c r="C11" s="8" t="s">
        <v>12</v>
      </c>
      <c r="D11" s="22" t="s">
        <v>271</v>
      </c>
      <c r="E11" s="23">
        <v>2009</v>
      </c>
      <c r="F11" s="9">
        <v>3711</v>
      </c>
      <c r="G11" s="23">
        <v>3631</v>
      </c>
      <c r="H11" s="24">
        <v>3500</v>
      </c>
      <c r="I11" s="92">
        <v>3752</v>
      </c>
      <c r="J11" s="32">
        <f t="shared" si="0"/>
        <v>0.77679561635683814</v>
      </c>
    </row>
    <row r="12" spans="1:37" x14ac:dyDescent="0.2">
      <c r="A12" s="74" t="s">
        <v>274</v>
      </c>
      <c r="B12" s="56" t="s">
        <v>275</v>
      </c>
      <c r="C12" s="56" t="s">
        <v>35</v>
      </c>
      <c r="D12" s="22" t="s">
        <v>271</v>
      </c>
      <c r="E12" s="59">
        <v>2016</v>
      </c>
      <c r="F12" s="61">
        <v>0</v>
      </c>
      <c r="G12" s="61">
        <v>0</v>
      </c>
      <c r="H12" s="24">
        <v>197</v>
      </c>
      <c r="I12" s="92">
        <v>280</v>
      </c>
      <c r="J12" s="32">
        <f t="shared" si="0"/>
        <v>2.3103140136208566E-2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36" t="s">
        <v>67</v>
      </c>
      <c r="B13" s="8" t="s">
        <v>68</v>
      </c>
      <c r="C13" s="8" t="s">
        <v>6</v>
      </c>
      <c r="D13" s="56" t="s">
        <v>271</v>
      </c>
      <c r="E13" s="23">
        <v>2009</v>
      </c>
      <c r="F13" s="9">
        <v>23238</v>
      </c>
      <c r="G13" s="23">
        <v>21900</v>
      </c>
      <c r="H13" s="91">
        <v>28149</v>
      </c>
      <c r="I13" s="99">
        <v>31066</v>
      </c>
      <c r="J13" s="32">
        <f t="shared" si="0"/>
        <v>5.4850110477848366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36" t="s">
        <v>69</v>
      </c>
      <c r="B14" s="8" t="s">
        <v>70</v>
      </c>
      <c r="C14" s="8" t="s">
        <v>9</v>
      </c>
      <c r="D14" s="56" t="s">
        <v>271</v>
      </c>
      <c r="E14" s="23">
        <v>2013</v>
      </c>
      <c r="F14" s="9">
        <v>39</v>
      </c>
      <c r="G14" s="23">
        <v>130</v>
      </c>
      <c r="H14" s="24">
        <v>140</v>
      </c>
      <c r="I14" s="92">
        <v>153</v>
      </c>
      <c r="J14" s="32">
        <f t="shared" si="0"/>
        <v>2.4128297600273407E-2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75" t="s">
        <v>71</v>
      </c>
      <c r="B15" s="49" t="s">
        <v>72</v>
      </c>
      <c r="C15" s="49" t="s">
        <v>9</v>
      </c>
      <c r="D15" s="22" t="s">
        <v>271</v>
      </c>
      <c r="E15" s="57">
        <v>2014</v>
      </c>
      <c r="F15" s="50">
        <v>198</v>
      </c>
      <c r="G15" s="57">
        <v>254</v>
      </c>
      <c r="H15" s="24">
        <v>496</v>
      </c>
      <c r="I15" s="92">
        <v>685.33333333333303</v>
      </c>
      <c r="J15" s="32">
        <f t="shared" si="0"/>
        <v>8.3422778444529402E-2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76" t="s">
        <v>327</v>
      </c>
      <c r="B16" s="69" t="s">
        <v>328</v>
      </c>
      <c r="C16" s="69" t="s">
        <v>35</v>
      </c>
      <c r="D16" s="69" t="s">
        <v>271</v>
      </c>
      <c r="E16" s="23">
        <v>2017</v>
      </c>
      <c r="F16" s="61">
        <v>0</v>
      </c>
      <c r="G16" s="61">
        <v>0</v>
      </c>
      <c r="H16" s="61">
        <v>0</v>
      </c>
      <c r="I16" s="92">
        <v>18</v>
      </c>
      <c r="J16" s="32">
        <f t="shared" si="0"/>
        <v>8.4893860664649761E-4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36" t="s">
        <v>73</v>
      </c>
      <c r="B17" s="8" t="s">
        <v>74</v>
      </c>
      <c r="C17" s="8" t="s">
        <v>9</v>
      </c>
      <c r="D17" s="22" t="s">
        <v>271</v>
      </c>
      <c r="E17" s="23">
        <v>2012</v>
      </c>
      <c r="F17" s="9">
        <v>745</v>
      </c>
      <c r="G17" s="23">
        <v>944</v>
      </c>
      <c r="H17" s="24">
        <v>896</v>
      </c>
      <c r="I17" s="92">
        <v>1010</v>
      </c>
      <c r="J17" s="32">
        <f t="shared" si="0"/>
        <v>0.19046797866523707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36" t="s">
        <v>75</v>
      </c>
      <c r="B18" s="8" t="s">
        <v>76</v>
      </c>
      <c r="C18" s="8" t="s">
        <v>9</v>
      </c>
      <c r="D18" s="22" t="s">
        <v>271</v>
      </c>
      <c r="E18" s="23">
        <v>2014</v>
      </c>
      <c r="F18" s="9">
        <v>58</v>
      </c>
      <c r="G18" s="23">
        <v>124</v>
      </c>
      <c r="H18" s="24">
        <v>52</v>
      </c>
      <c r="I18" s="92">
        <v>85</v>
      </c>
      <c r="J18" s="32">
        <f t="shared" si="0"/>
        <v>1.7218901800603627E-2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36" t="s">
        <v>77</v>
      </c>
      <c r="B19" s="8" t="s">
        <v>78</v>
      </c>
      <c r="C19" s="8" t="s">
        <v>9</v>
      </c>
      <c r="D19" s="56" t="s">
        <v>271</v>
      </c>
      <c r="E19" s="23">
        <v>2014</v>
      </c>
      <c r="F19" s="9">
        <v>0</v>
      </c>
      <c r="G19" s="23">
        <v>3</v>
      </c>
      <c r="H19" s="24">
        <v>28</v>
      </c>
      <c r="I19" s="92">
        <v>24</v>
      </c>
      <c r="J19" s="32">
        <f t="shared" si="0"/>
        <v>2.7157933573413763E-3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36" t="s">
        <v>363</v>
      </c>
      <c r="B20" s="8" t="s">
        <v>364</v>
      </c>
      <c r="C20" s="8" t="s">
        <v>66</v>
      </c>
      <c r="D20" s="56" t="s">
        <v>271</v>
      </c>
      <c r="E20" s="23">
        <v>2009</v>
      </c>
      <c r="F20" s="9">
        <v>584</v>
      </c>
      <c r="G20" s="23">
        <v>670</v>
      </c>
      <c r="H20" s="24">
        <v>522</v>
      </c>
      <c r="I20" s="92">
        <v>541.5</v>
      </c>
      <c r="J20" s="32">
        <f t="shared" si="0"/>
        <v>0.12431008227563978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36" t="s">
        <v>79</v>
      </c>
      <c r="B21" s="8" t="s">
        <v>80</v>
      </c>
      <c r="C21" s="8" t="s">
        <v>6</v>
      </c>
      <c r="D21" s="22" t="s">
        <v>276</v>
      </c>
      <c r="E21" s="23">
        <v>2009</v>
      </c>
      <c r="F21" s="9">
        <v>5611</v>
      </c>
      <c r="G21" s="23">
        <v>5679</v>
      </c>
      <c r="H21" s="24">
        <v>6331</v>
      </c>
      <c r="I21" s="92">
        <v>6808</v>
      </c>
      <c r="J21" s="32">
        <f t="shared" si="0"/>
        <v>1.2913976689694699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36" t="s">
        <v>81</v>
      </c>
      <c r="B22" s="8" t="s">
        <v>82</v>
      </c>
      <c r="C22" s="8" t="s">
        <v>12</v>
      </c>
      <c r="D22" s="22" t="s">
        <v>276</v>
      </c>
      <c r="E22" s="23">
        <v>2009</v>
      </c>
      <c r="F22" s="9">
        <v>1302</v>
      </c>
      <c r="G22" s="23">
        <v>1666</v>
      </c>
      <c r="H22" s="24">
        <v>1682</v>
      </c>
      <c r="I22" s="92">
        <v>1448</v>
      </c>
      <c r="J22" s="32">
        <f t="shared" si="0"/>
        <v>0.32470553047383188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75" t="s">
        <v>83</v>
      </c>
      <c r="B23" s="49" t="s">
        <v>84</v>
      </c>
      <c r="C23" s="49" t="s">
        <v>6</v>
      </c>
      <c r="D23" s="22" t="s">
        <v>276</v>
      </c>
      <c r="E23" s="57">
        <v>2009</v>
      </c>
      <c r="F23" s="50">
        <v>4979</v>
      </c>
      <c r="G23" s="57">
        <v>5267</v>
      </c>
      <c r="H23" s="24">
        <v>5697</v>
      </c>
      <c r="I23" s="92">
        <v>6474</v>
      </c>
      <c r="J23" s="32">
        <f t="shared" si="0"/>
        <v>1.1837693900619968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36" t="s">
        <v>85</v>
      </c>
      <c r="B24" s="8" t="s">
        <v>86</v>
      </c>
      <c r="C24" s="8" t="s">
        <v>9</v>
      </c>
      <c r="D24" s="22" t="s">
        <v>276</v>
      </c>
      <c r="E24" s="23">
        <v>2013</v>
      </c>
      <c r="F24" s="9">
        <v>24</v>
      </c>
      <c r="G24" s="23">
        <v>24</v>
      </c>
      <c r="H24" s="24">
        <v>16</v>
      </c>
      <c r="I24" s="92">
        <v>0</v>
      </c>
      <c r="J24" s="32">
        <f t="shared" si="0"/>
        <v>3.5764956711617948E-3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75" t="s">
        <v>87</v>
      </c>
      <c r="B25" s="49" t="s">
        <v>88</v>
      </c>
      <c r="C25" s="49" t="s">
        <v>9</v>
      </c>
      <c r="D25" s="56" t="s">
        <v>276</v>
      </c>
      <c r="E25" s="23">
        <v>2014</v>
      </c>
      <c r="F25" s="50">
        <v>0</v>
      </c>
      <c r="G25" s="57">
        <v>189</v>
      </c>
      <c r="H25" s="59">
        <v>209</v>
      </c>
      <c r="I25" s="92">
        <v>209</v>
      </c>
      <c r="J25" s="32">
        <f t="shared" si="0"/>
        <v>3.1516887051906389E-2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36" t="s">
        <v>89</v>
      </c>
      <c r="B26" s="8" t="s">
        <v>90</v>
      </c>
      <c r="C26" s="8" t="s">
        <v>9</v>
      </c>
      <c r="D26" s="22" t="s">
        <v>276</v>
      </c>
      <c r="E26" s="23">
        <v>2015</v>
      </c>
      <c r="F26" s="71">
        <v>0</v>
      </c>
      <c r="G26" s="23">
        <v>56</v>
      </c>
      <c r="H26" s="24">
        <v>64</v>
      </c>
      <c r="I26" s="92">
        <v>71</v>
      </c>
      <c r="J26" s="32">
        <f t="shared" si="0"/>
        <v>9.8705028267986328E-3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75" t="s">
        <v>91</v>
      </c>
      <c r="B27" s="49" t="s">
        <v>92</v>
      </c>
      <c r="C27" s="49" t="s">
        <v>9</v>
      </c>
      <c r="D27" s="56" t="s">
        <v>276</v>
      </c>
      <c r="E27" s="23">
        <v>2013</v>
      </c>
      <c r="F27" s="50">
        <v>974</v>
      </c>
      <c r="G27" s="23">
        <v>781</v>
      </c>
      <c r="H27" s="59">
        <v>317</v>
      </c>
      <c r="I27" s="92">
        <v>503</v>
      </c>
      <c r="J27" s="32">
        <f t="shared" si="0"/>
        <v>0.14077692871685779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4" customFormat="1" x14ac:dyDescent="0.2">
      <c r="A28" s="36" t="s">
        <v>93</v>
      </c>
      <c r="B28" s="8" t="s">
        <v>94</v>
      </c>
      <c r="C28" s="8" t="s">
        <v>9</v>
      </c>
      <c r="D28" s="49" t="s">
        <v>95</v>
      </c>
      <c r="E28" s="23">
        <v>2014</v>
      </c>
      <c r="F28" s="9">
        <v>491</v>
      </c>
      <c r="G28" s="23">
        <v>246</v>
      </c>
      <c r="H28" s="24">
        <v>405</v>
      </c>
      <c r="I28" s="92">
        <v>436.5</v>
      </c>
      <c r="J28" s="32">
        <f t="shared" si="0"/>
        <v>8.3191981225155948E-2</v>
      </c>
    </row>
    <row r="29" spans="1:37" x14ac:dyDescent="0.2">
      <c r="A29" s="36" t="s">
        <v>96</v>
      </c>
      <c r="B29" s="8" t="s">
        <v>97</v>
      </c>
      <c r="C29" s="8" t="s">
        <v>35</v>
      </c>
      <c r="D29" s="49" t="s">
        <v>95</v>
      </c>
      <c r="E29" s="23">
        <v>2014</v>
      </c>
      <c r="F29" s="9">
        <v>22</v>
      </c>
      <c r="G29" s="23">
        <v>38</v>
      </c>
      <c r="H29" s="24">
        <v>24</v>
      </c>
      <c r="I29" s="92">
        <v>81</v>
      </c>
      <c r="J29" s="32">
        <f t="shared" si="0"/>
        <v>8.5123070590831171E-3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75" t="s">
        <v>98</v>
      </c>
      <c r="B30" s="49" t="s">
        <v>99</v>
      </c>
      <c r="C30" s="49" t="s">
        <v>9</v>
      </c>
      <c r="D30" s="49" t="s">
        <v>95</v>
      </c>
      <c r="E30" s="23">
        <v>2011</v>
      </c>
      <c r="F30" s="50">
        <v>179</v>
      </c>
      <c r="G30" s="23">
        <v>126</v>
      </c>
      <c r="H30" s="59">
        <v>121</v>
      </c>
      <c r="I30" s="92">
        <v>198.5</v>
      </c>
      <c r="J30" s="32">
        <f t="shared" si="0"/>
        <v>3.2990968463217876E-2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74" t="s">
        <v>277</v>
      </c>
      <c r="B31" s="56" t="s">
        <v>278</v>
      </c>
      <c r="C31" s="56" t="s">
        <v>66</v>
      </c>
      <c r="D31" s="22" t="s">
        <v>95</v>
      </c>
      <c r="E31" s="59">
        <v>2016</v>
      </c>
      <c r="F31" s="61">
        <v>0</v>
      </c>
      <c r="G31" s="61">
        <v>0</v>
      </c>
      <c r="H31" s="24">
        <v>8</v>
      </c>
      <c r="I31" s="92">
        <v>35</v>
      </c>
      <c r="J31" s="32">
        <f t="shared" si="0"/>
        <v>2.0526399869017146E-3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36" t="s">
        <v>100</v>
      </c>
      <c r="B32" s="8" t="s">
        <v>101</v>
      </c>
      <c r="C32" s="8" t="s">
        <v>12</v>
      </c>
      <c r="D32" s="49" t="s">
        <v>95</v>
      </c>
      <c r="E32" s="23">
        <v>2009</v>
      </c>
      <c r="F32" s="9">
        <v>694</v>
      </c>
      <c r="G32" s="23">
        <v>652</v>
      </c>
      <c r="H32" s="24">
        <v>1001</v>
      </c>
      <c r="I32" s="92">
        <v>1185</v>
      </c>
      <c r="J32" s="32">
        <f t="shared" si="0"/>
        <v>0.18387518626778115</v>
      </c>
    </row>
    <row r="33" spans="1:37" s="11" customFormat="1" x14ac:dyDescent="0.2">
      <c r="A33" s="36" t="s">
        <v>102</v>
      </c>
      <c r="B33" s="8" t="s">
        <v>103</v>
      </c>
      <c r="C33" s="8" t="s">
        <v>6</v>
      </c>
      <c r="D33" s="49" t="s">
        <v>95</v>
      </c>
      <c r="E33" s="23">
        <v>2009</v>
      </c>
      <c r="F33" s="9">
        <v>7511</v>
      </c>
      <c r="G33" s="23">
        <v>7636</v>
      </c>
      <c r="H33" s="24">
        <v>8865</v>
      </c>
      <c r="I33" s="92">
        <v>10027.166666666701</v>
      </c>
      <c r="J33" s="32">
        <f t="shared" si="0"/>
        <v>1.7934006209367812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2">
      <c r="A34" s="36" t="s">
        <v>104</v>
      </c>
      <c r="B34" s="8" t="s">
        <v>105</v>
      </c>
      <c r="C34" s="8" t="s">
        <v>9</v>
      </c>
      <c r="D34" s="49" t="s">
        <v>95</v>
      </c>
      <c r="E34" s="23">
        <v>2014</v>
      </c>
      <c r="F34" s="9">
        <v>0</v>
      </c>
      <c r="G34" s="23">
        <v>137</v>
      </c>
      <c r="H34" s="24">
        <v>241</v>
      </c>
      <c r="I34" s="92">
        <v>272</v>
      </c>
      <c r="J34" s="32">
        <f t="shared" ref="J34:J65" si="1">((100/$H$176*H34)*1/4+(100/$I$176*I34)*1/4+(100/$F$176*F34)*1/4)+(100/$G$176*G34)*1/4</f>
        <v>3.3025551689138927E-2</v>
      </c>
    </row>
    <row r="35" spans="1:37" x14ac:dyDescent="0.2">
      <c r="A35" s="36" t="s">
        <v>106</v>
      </c>
      <c r="B35" s="52" t="s">
        <v>264</v>
      </c>
      <c r="C35" s="8" t="s">
        <v>9</v>
      </c>
      <c r="D35" s="49" t="s">
        <v>95</v>
      </c>
      <c r="E35" s="23">
        <v>2012</v>
      </c>
      <c r="F35" s="9">
        <v>264</v>
      </c>
      <c r="G35" s="23">
        <v>174</v>
      </c>
      <c r="H35" s="24">
        <v>257</v>
      </c>
      <c r="I35" s="92">
        <v>281</v>
      </c>
      <c r="J35" s="32">
        <f t="shared" si="1"/>
        <v>5.1349804993315706E-2</v>
      </c>
    </row>
    <row r="36" spans="1:37" x14ac:dyDescent="0.2">
      <c r="A36" s="36" t="s">
        <v>365</v>
      </c>
      <c r="B36" s="53" t="s">
        <v>366</v>
      </c>
      <c r="C36" s="52" t="s">
        <v>116</v>
      </c>
      <c r="D36" s="49" t="s">
        <v>95</v>
      </c>
      <c r="E36" s="50">
        <v>2016</v>
      </c>
      <c r="F36" s="9">
        <v>3851</v>
      </c>
      <c r="G36" s="50">
        <v>4697</v>
      </c>
      <c r="H36" s="54">
        <v>5637</v>
      </c>
      <c r="I36" s="92">
        <v>5446</v>
      </c>
      <c r="J36" s="32">
        <f t="shared" si="1"/>
        <v>1.0349038127721824</v>
      </c>
    </row>
    <row r="37" spans="1:37" x14ac:dyDescent="0.2">
      <c r="A37" s="36" t="s">
        <v>107</v>
      </c>
      <c r="B37" s="8" t="s">
        <v>108</v>
      </c>
      <c r="C37" s="8" t="s">
        <v>9</v>
      </c>
      <c r="D37" s="22" t="s">
        <v>403</v>
      </c>
      <c r="E37" s="23">
        <v>2013</v>
      </c>
      <c r="F37" s="9">
        <v>154</v>
      </c>
      <c r="G37" s="23">
        <v>343</v>
      </c>
      <c r="H37" s="24">
        <v>323</v>
      </c>
      <c r="I37" s="92">
        <v>239</v>
      </c>
      <c r="J37" s="32">
        <f t="shared" si="1"/>
        <v>5.645036049477789E-2</v>
      </c>
    </row>
    <row r="38" spans="1:37" x14ac:dyDescent="0.2">
      <c r="A38" s="76" t="s">
        <v>329</v>
      </c>
      <c r="B38" s="69" t="s">
        <v>330</v>
      </c>
      <c r="C38" s="69" t="s">
        <v>9</v>
      </c>
      <c r="D38" s="69" t="s">
        <v>403</v>
      </c>
      <c r="E38" s="57">
        <v>2017</v>
      </c>
      <c r="F38" s="26">
        <v>0</v>
      </c>
      <c r="G38" s="26">
        <v>0</v>
      </c>
      <c r="H38" s="61">
        <v>0</v>
      </c>
      <c r="I38" s="92">
        <v>128</v>
      </c>
      <c r="J38" s="32">
        <f t="shared" si="1"/>
        <v>6.0368967583750944E-3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36" t="s">
        <v>109</v>
      </c>
      <c r="B39" s="8" t="s">
        <v>110</v>
      </c>
      <c r="C39" s="8" t="s">
        <v>6</v>
      </c>
      <c r="D39" s="56" t="s">
        <v>403</v>
      </c>
      <c r="E39" s="23">
        <v>2009</v>
      </c>
      <c r="F39" s="9">
        <v>7748</v>
      </c>
      <c r="G39" s="23">
        <v>6692</v>
      </c>
      <c r="H39" s="24">
        <v>7588</v>
      </c>
      <c r="I39" s="92">
        <v>7446.8333333333303</v>
      </c>
      <c r="J39" s="32">
        <f t="shared" si="1"/>
        <v>1.5651943174337346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75" t="s">
        <v>111</v>
      </c>
      <c r="B40" s="49" t="s">
        <v>112</v>
      </c>
      <c r="C40" s="49" t="s">
        <v>6</v>
      </c>
      <c r="D40" s="22" t="s">
        <v>403</v>
      </c>
      <c r="E40" s="57">
        <v>2009</v>
      </c>
      <c r="F40" s="50">
        <v>1099</v>
      </c>
      <c r="G40" s="57">
        <v>962</v>
      </c>
      <c r="H40" s="24">
        <v>1179</v>
      </c>
      <c r="I40" s="92">
        <v>1258.5</v>
      </c>
      <c r="J40" s="32">
        <f t="shared" si="1"/>
        <v>0.23746365381648163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76" t="s">
        <v>331</v>
      </c>
      <c r="B41" s="69" t="s">
        <v>332</v>
      </c>
      <c r="C41" s="69" t="s">
        <v>9</v>
      </c>
      <c r="D41" s="69" t="s">
        <v>401</v>
      </c>
      <c r="E41" s="23">
        <v>2017</v>
      </c>
      <c r="F41" s="61">
        <v>0</v>
      </c>
      <c r="G41" s="61">
        <v>0</v>
      </c>
      <c r="H41" s="61">
        <v>0</v>
      </c>
      <c r="I41" s="92">
        <v>43.5</v>
      </c>
      <c r="J41" s="32">
        <f t="shared" si="1"/>
        <v>2.051601632729036E-3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76" t="s">
        <v>333</v>
      </c>
      <c r="B42" s="69" t="s">
        <v>334</v>
      </c>
      <c r="C42" s="69" t="s">
        <v>9</v>
      </c>
      <c r="D42" s="69" t="s">
        <v>401</v>
      </c>
      <c r="E42" s="23">
        <v>2017</v>
      </c>
      <c r="F42" s="61">
        <v>0</v>
      </c>
      <c r="G42" s="61">
        <v>0</v>
      </c>
      <c r="H42" s="61">
        <v>0</v>
      </c>
      <c r="I42" s="92">
        <v>99</v>
      </c>
      <c r="J42" s="32">
        <f t="shared" si="1"/>
        <v>4.6691623365557374E-3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4" customFormat="1" x14ac:dyDescent="0.2">
      <c r="A43" s="76" t="s">
        <v>4</v>
      </c>
      <c r="B43" s="69" t="s">
        <v>5</v>
      </c>
      <c r="C43" s="69" t="s">
        <v>6</v>
      </c>
      <c r="D43" s="22" t="s">
        <v>401</v>
      </c>
      <c r="E43" s="23">
        <v>2009</v>
      </c>
      <c r="F43" s="9">
        <v>4022</v>
      </c>
      <c r="G43" s="23">
        <v>3561</v>
      </c>
      <c r="H43" s="24">
        <v>4377</v>
      </c>
      <c r="I43" s="92">
        <v>4695.5</v>
      </c>
      <c r="J43" s="32">
        <f t="shared" si="1"/>
        <v>0.87878809725366958</v>
      </c>
    </row>
    <row r="44" spans="1:37" x14ac:dyDescent="0.2">
      <c r="A44" s="76" t="s">
        <v>7</v>
      </c>
      <c r="B44" s="69" t="s">
        <v>8</v>
      </c>
      <c r="C44" s="69" t="s">
        <v>9</v>
      </c>
      <c r="D44" s="22" t="s">
        <v>401</v>
      </c>
      <c r="E44" s="23">
        <v>2014</v>
      </c>
      <c r="F44" s="50">
        <v>83</v>
      </c>
      <c r="G44" s="23">
        <v>18</v>
      </c>
      <c r="H44" s="24">
        <v>25</v>
      </c>
      <c r="I44" s="92">
        <v>28.5</v>
      </c>
      <c r="J44" s="32">
        <f t="shared" si="1"/>
        <v>8.3509917061048329E-3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76" t="s">
        <v>10</v>
      </c>
      <c r="B45" s="69" t="s">
        <v>11</v>
      </c>
      <c r="C45" s="69" t="s">
        <v>12</v>
      </c>
      <c r="D45" s="22" t="s">
        <v>401</v>
      </c>
      <c r="E45" s="23">
        <v>2009</v>
      </c>
      <c r="F45" s="9">
        <v>233</v>
      </c>
      <c r="G45" s="23">
        <v>235</v>
      </c>
      <c r="H45" s="24">
        <v>569</v>
      </c>
      <c r="I45" s="92">
        <v>504.5</v>
      </c>
      <c r="J45" s="32">
        <f t="shared" si="1"/>
        <v>7.9416689273241914E-2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76" t="s">
        <v>13</v>
      </c>
      <c r="B46" s="69" t="s">
        <v>14</v>
      </c>
      <c r="C46" s="69" t="s">
        <v>12</v>
      </c>
      <c r="D46" s="22" t="s">
        <v>401</v>
      </c>
      <c r="E46" s="57">
        <v>2009</v>
      </c>
      <c r="F46" s="50">
        <v>1236</v>
      </c>
      <c r="G46" s="57">
        <v>876</v>
      </c>
      <c r="H46" s="24">
        <v>709</v>
      </c>
      <c r="I46" s="92">
        <v>986.5</v>
      </c>
      <c r="J46" s="32">
        <f t="shared" si="1"/>
        <v>0.20368229894666337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75" t="s">
        <v>15</v>
      </c>
      <c r="B47" s="49" t="s">
        <v>16</v>
      </c>
      <c r="C47" s="49" t="s">
        <v>9</v>
      </c>
      <c r="D47" s="56" t="s">
        <v>401</v>
      </c>
      <c r="E47" s="23">
        <v>2014</v>
      </c>
      <c r="F47" s="50">
        <v>45</v>
      </c>
      <c r="G47" s="57">
        <v>59</v>
      </c>
      <c r="H47" s="59">
        <v>17</v>
      </c>
      <c r="I47" s="92">
        <v>19</v>
      </c>
      <c r="J47" s="32">
        <f t="shared" si="1"/>
        <v>7.7755273029750036E-3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36" t="s">
        <v>17</v>
      </c>
      <c r="B48" s="8" t="s">
        <v>18</v>
      </c>
      <c r="C48" s="8" t="s">
        <v>6</v>
      </c>
      <c r="D48" s="22" t="s">
        <v>401</v>
      </c>
      <c r="E48" s="23">
        <v>2009</v>
      </c>
      <c r="F48" s="9">
        <v>335</v>
      </c>
      <c r="G48" s="23">
        <v>281</v>
      </c>
      <c r="H48" s="24">
        <v>360</v>
      </c>
      <c r="I48" s="92">
        <v>285.5</v>
      </c>
      <c r="J48" s="32">
        <f t="shared" si="1"/>
        <v>6.7064850635679601E-2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36" t="s">
        <v>19</v>
      </c>
      <c r="B49" s="8" t="s">
        <v>20</v>
      </c>
      <c r="C49" s="8" t="s">
        <v>12</v>
      </c>
      <c r="D49" s="22" t="s">
        <v>401</v>
      </c>
      <c r="E49" s="23">
        <v>2009</v>
      </c>
      <c r="F49" s="9">
        <v>543</v>
      </c>
      <c r="G49" s="23">
        <v>392</v>
      </c>
      <c r="H49" s="24">
        <v>577</v>
      </c>
      <c r="I49" s="92">
        <v>693.5</v>
      </c>
      <c r="J49" s="32">
        <f t="shared" si="1"/>
        <v>0.1155119442947399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36" t="s">
        <v>21</v>
      </c>
      <c r="B50" s="8" t="s">
        <v>22</v>
      </c>
      <c r="C50" s="8" t="s">
        <v>6</v>
      </c>
      <c r="D50" s="22" t="s">
        <v>401</v>
      </c>
      <c r="E50" s="23">
        <v>2009</v>
      </c>
      <c r="F50" s="50">
        <v>9701</v>
      </c>
      <c r="G50" s="23">
        <v>9237</v>
      </c>
      <c r="H50" s="24">
        <v>10314</v>
      </c>
      <c r="I50" s="92">
        <v>11951.5</v>
      </c>
      <c r="J50" s="32">
        <f t="shared" si="1"/>
        <v>2.1751836975117653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36" t="s">
        <v>23</v>
      </c>
      <c r="B51" s="8" t="s">
        <v>24</v>
      </c>
      <c r="C51" s="8" t="s">
        <v>9</v>
      </c>
      <c r="D51" s="22" t="s">
        <v>401</v>
      </c>
      <c r="E51" s="23">
        <v>2013</v>
      </c>
      <c r="F51" s="9">
        <v>461</v>
      </c>
      <c r="G51" s="23">
        <v>526</v>
      </c>
      <c r="H51" s="24">
        <v>464</v>
      </c>
      <c r="I51" s="92">
        <v>584</v>
      </c>
      <c r="J51" s="32">
        <f t="shared" si="1"/>
        <v>0.10795081964388942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75" t="s">
        <v>25</v>
      </c>
      <c r="B52" s="49" t="s">
        <v>26</v>
      </c>
      <c r="C52" s="49" t="s">
        <v>9</v>
      </c>
      <c r="D52" s="22" t="s">
        <v>401</v>
      </c>
      <c r="E52" s="57">
        <v>2011</v>
      </c>
      <c r="F52" s="50">
        <v>429</v>
      </c>
      <c r="G52" s="57">
        <v>431</v>
      </c>
      <c r="H52" s="24">
        <v>500</v>
      </c>
      <c r="I52" s="92">
        <v>555</v>
      </c>
      <c r="J52" s="32">
        <f t="shared" si="1"/>
        <v>0.10097507785815835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36" t="s">
        <v>27</v>
      </c>
      <c r="B53" s="8" t="s">
        <v>28</v>
      </c>
      <c r="C53" s="8" t="s">
        <v>9</v>
      </c>
      <c r="D53" s="22" t="s">
        <v>401</v>
      </c>
      <c r="E53" s="23">
        <v>2014</v>
      </c>
      <c r="F53" s="9">
        <v>128</v>
      </c>
      <c r="G53" s="23">
        <v>91</v>
      </c>
      <c r="H53" s="24">
        <v>68</v>
      </c>
      <c r="I53" s="92">
        <v>49</v>
      </c>
      <c r="J53" s="32">
        <f t="shared" si="1"/>
        <v>1.8330149343918314E-2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75" t="s">
        <v>370</v>
      </c>
      <c r="B54" s="52" t="s">
        <v>371</v>
      </c>
      <c r="C54" s="49" t="s">
        <v>6</v>
      </c>
      <c r="D54" s="53" t="s">
        <v>401</v>
      </c>
      <c r="E54" s="50">
        <v>2009</v>
      </c>
      <c r="F54" s="54">
        <v>9395</v>
      </c>
      <c r="G54" s="54">
        <v>9055</v>
      </c>
      <c r="H54" s="54">
        <v>10042</v>
      </c>
      <c r="I54" s="92">
        <v>10624</v>
      </c>
      <c r="J54" s="32">
        <f t="shared" si="1"/>
        <v>2.0708793275000916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76" t="s">
        <v>244</v>
      </c>
      <c r="B55" s="69" t="s">
        <v>245</v>
      </c>
      <c r="C55" s="69" t="s">
        <v>6</v>
      </c>
      <c r="D55" s="69" t="s">
        <v>399</v>
      </c>
      <c r="E55" s="23">
        <v>2009</v>
      </c>
      <c r="F55" s="50">
        <v>697</v>
      </c>
      <c r="G55" s="23">
        <v>804</v>
      </c>
      <c r="H55" s="24">
        <v>790</v>
      </c>
      <c r="I55" s="92">
        <v>1028</v>
      </c>
      <c r="J55" s="32">
        <f t="shared" si="1"/>
        <v>0.1750139973951611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76" t="s">
        <v>316</v>
      </c>
      <c r="B56" s="69" t="s">
        <v>246</v>
      </c>
      <c r="C56" s="69" t="s">
        <v>9</v>
      </c>
      <c r="D56" s="69" t="s">
        <v>398</v>
      </c>
      <c r="E56" s="23">
        <v>2010</v>
      </c>
      <c r="F56" s="9">
        <v>327</v>
      </c>
      <c r="G56" s="23">
        <v>405</v>
      </c>
      <c r="H56" s="24">
        <v>273</v>
      </c>
      <c r="I56" s="92">
        <v>436</v>
      </c>
      <c r="J56" s="32">
        <f t="shared" si="1"/>
        <v>7.6661661462084058E-2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76" t="s">
        <v>247</v>
      </c>
      <c r="B57" s="69" t="s">
        <v>248</v>
      </c>
      <c r="C57" s="69" t="s">
        <v>9</v>
      </c>
      <c r="D57" s="69" t="s">
        <v>398</v>
      </c>
      <c r="E57" s="23">
        <v>2013</v>
      </c>
      <c r="F57" s="50">
        <v>54</v>
      </c>
      <c r="G57" s="57">
        <v>140</v>
      </c>
      <c r="H57" s="59">
        <v>40</v>
      </c>
      <c r="I57" s="92">
        <v>132</v>
      </c>
      <c r="J57" s="32">
        <f t="shared" si="1"/>
        <v>1.9551472594611465E-2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36" t="s">
        <v>169</v>
      </c>
      <c r="B58" s="8" t="s">
        <v>170</v>
      </c>
      <c r="C58" s="8" t="s">
        <v>9</v>
      </c>
      <c r="D58" s="56" t="s">
        <v>279</v>
      </c>
      <c r="E58" s="23">
        <v>2015</v>
      </c>
      <c r="F58" s="71">
        <v>0</v>
      </c>
      <c r="G58" s="23">
        <v>280</v>
      </c>
      <c r="H58" s="24">
        <v>133</v>
      </c>
      <c r="I58" s="92">
        <v>151.166666666667</v>
      </c>
      <c r="J58" s="32">
        <f t="shared" si="1"/>
        <v>3.0344049527640873E-2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75" t="s">
        <v>171</v>
      </c>
      <c r="B59" s="49" t="s">
        <v>172</v>
      </c>
      <c r="C59" s="49" t="s">
        <v>12</v>
      </c>
      <c r="D59" s="56" t="s">
        <v>279</v>
      </c>
      <c r="E59" s="23">
        <v>2009</v>
      </c>
      <c r="F59" s="9">
        <v>1314</v>
      </c>
      <c r="G59" s="23">
        <v>909</v>
      </c>
      <c r="H59" s="59">
        <v>1354</v>
      </c>
      <c r="I59" s="92">
        <v>1385</v>
      </c>
      <c r="J59" s="32">
        <f t="shared" si="1"/>
        <v>0.26123622262646606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75" t="s">
        <v>173</v>
      </c>
      <c r="B60" s="49" t="s">
        <v>174</v>
      </c>
      <c r="C60" s="49" t="s">
        <v>6</v>
      </c>
      <c r="D60" s="22" t="s">
        <v>279</v>
      </c>
      <c r="E60" s="23">
        <v>2009</v>
      </c>
      <c r="F60" s="9">
        <v>15041</v>
      </c>
      <c r="G60" s="23">
        <v>13714</v>
      </c>
      <c r="H60" s="24">
        <v>16213</v>
      </c>
      <c r="I60" s="92">
        <v>16246</v>
      </c>
      <c r="J60" s="32">
        <f t="shared" si="1"/>
        <v>3.2400541303108636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75" t="s">
        <v>175</v>
      </c>
      <c r="B61" s="49" t="s">
        <v>176</v>
      </c>
      <c r="C61" s="49" t="s">
        <v>9</v>
      </c>
      <c r="D61" s="22" t="s">
        <v>279</v>
      </c>
      <c r="E61" s="23">
        <v>2012</v>
      </c>
      <c r="F61" s="9">
        <v>351</v>
      </c>
      <c r="G61" s="23">
        <v>303</v>
      </c>
      <c r="H61" s="24">
        <v>184</v>
      </c>
      <c r="I61" s="92">
        <v>142</v>
      </c>
      <c r="J61" s="32">
        <f t="shared" si="1"/>
        <v>5.3657248059019738E-2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46" t="s">
        <v>310</v>
      </c>
      <c r="B62" s="55" t="s">
        <v>311</v>
      </c>
      <c r="C62" s="55" t="s">
        <v>9</v>
      </c>
      <c r="D62" s="87" t="s">
        <v>279</v>
      </c>
      <c r="E62" s="23">
        <v>2014</v>
      </c>
      <c r="F62" s="9">
        <v>0</v>
      </c>
      <c r="G62" s="23">
        <v>0</v>
      </c>
      <c r="H62" s="70">
        <v>0</v>
      </c>
      <c r="I62" s="61">
        <v>0</v>
      </c>
      <c r="J62" s="32">
        <f t="shared" si="1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75" t="s">
        <v>177</v>
      </c>
      <c r="B63" s="49" t="s">
        <v>178</v>
      </c>
      <c r="C63" s="49" t="s">
        <v>9</v>
      </c>
      <c r="D63" s="56" t="s">
        <v>279</v>
      </c>
      <c r="E63" s="23">
        <v>2009</v>
      </c>
      <c r="F63" s="50">
        <v>549</v>
      </c>
      <c r="G63" s="57">
        <v>566</v>
      </c>
      <c r="H63" s="59">
        <v>706</v>
      </c>
      <c r="I63" s="92">
        <v>545</v>
      </c>
      <c r="J63" s="32">
        <f t="shared" si="1"/>
        <v>0.12560192917876584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75" t="s">
        <v>179</v>
      </c>
      <c r="B64" s="49" t="s">
        <v>180</v>
      </c>
      <c r="C64" s="49" t="s">
        <v>9</v>
      </c>
      <c r="D64" s="56" t="s">
        <v>279</v>
      </c>
      <c r="E64" s="23">
        <v>2012</v>
      </c>
      <c r="F64" s="50">
        <v>685</v>
      </c>
      <c r="G64" s="57">
        <v>487</v>
      </c>
      <c r="H64" s="59">
        <v>485</v>
      </c>
      <c r="I64" s="92">
        <v>594</v>
      </c>
      <c r="J64" s="32">
        <f t="shared" si="1"/>
        <v>0.11982675794428037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36" t="s">
        <v>181</v>
      </c>
      <c r="B65" s="49" t="s">
        <v>182</v>
      </c>
      <c r="C65" s="8" t="s">
        <v>9</v>
      </c>
      <c r="D65" s="56" t="s">
        <v>279</v>
      </c>
      <c r="E65" s="23">
        <v>2009</v>
      </c>
      <c r="F65" s="9">
        <v>173</v>
      </c>
      <c r="G65" s="23">
        <v>174</v>
      </c>
      <c r="H65" s="24">
        <v>203</v>
      </c>
      <c r="I65" s="92">
        <v>252</v>
      </c>
      <c r="J65" s="32">
        <f t="shared" si="1"/>
        <v>4.2129197566906681E-2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76" t="s">
        <v>335</v>
      </c>
      <c r="B66" s="69" t="s">
        <v>336</v>
      </c>
      <c r="C66" s="69" t="s">
        <v>9</v>
      </c>
      <c r="D66" s="69" t="s">
        <v>279</v>
      </c>
      <c r="E66" s="23">
        <v>2017</v>
      </c>
      <c r="F66" s="61">
        <v>0</v>
      </c>
      <c r="G66" s="61">
        <v>0</v>
      </c>
      <c r="H66" s="61">
        <v>0</v>
      </c>
      <c r="I66" s="92">
        <v>6</v>
      </c>
      <c r="J66" s="32">
        <f t="shared" ref="J66:J97" si="2">((100/$H$176*H66)*1/4+(100/$I$176*I66)*1/4+(100/$F$176*F66)*1/4)+(100/$G$176*G66)*1/4</f>
        <v>2.8297953554883254E-4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76" t="s">
        <v>337</v>
      </c>
      <c r="B67" s="69" t="s">
        <v>338</v>
      </c>
      <c r="C67" s="69" t="s">
        <v>9</v>
      </c>
      <c r="D67" s="69" t="s">
        <v>279</v>
      </c>
      <c r="E67" s="23">
        <v>2017</v>
      </c>
      <c r="F67" s="61">
        <v>0</v>
      </c>
      <c r="G67" s="61">
        <v>0</v>
      </c>
      <c r="H67" s="61">
        <v>0</v>
      </c>
      <c r="I67" s="92">
        <v>247.333333333333</v>
      </c>
      <c r="J67" s="32">
        <f t="shared" si="2"/>
        <v>1.1665045298735193E-2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36" t="s">
        <v>183</v>
      </c>
      <c r="B68" s="8" t="s">
        <v>184</v>
      </c>
      <c r="C68" s="8" t="s">
        <v>9</v>
      </c>
      <c r="D68" s="22" t="s">
        <v>279</v>
      </c>
      <c r="E68" s="23">
        <v>2013</v>
      </c>
      <c r="F68" s="9">
        <v>663</v>
      </c>
      <c r="G68" s="23">
        <v>279</v>
      </c>
      <c r="H68" s="24">
        <v>207</v>
      </c>
      <c r="I68" s="92">
        <v>216</v>
      </c>
      <c r="J68" s="32">
        <f t="shared" si="2"/>
        <v>7.4508212770380403E-2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36" t="s">
        <v>185</v>
      </c>
      <c r="B69" s="8" t="s">
        <v>186</v>
      </c>
      <c r="C69" s="8" t="s">
        <v>9</v>
      </c>
      <c r="D69" s="22" t="s">
        <v>279</v>
      </c>
      <c r="E69" s="23">
        <v>2014</v>
      </c>
      <c r="F69" s="9">
        <v>50</v>
      </c>
      <c r="G69" s="23">
        <v>15</v>
      </c>
      <c r="H69" s="24">
        <v>21</v>
      </c>
      <c r="I69" s="92">
        <v>46</v>
      </c>
      <c r="J69" s="32">
        <f t="shared" si="2"/>
        <v>6.9343418211789895E-3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75" t="s">
        <v>187</v>
      </c>
      <c r="B70" s="49" t="s">
        <v>188</v>
      </c>
      <c r="C70" s="49" t="s">
        <v>9</v>
      </c>
      <c r="D70" s="56" t="s">
        <v>279</v>
      </c>
      <c r="E70" s="23">
        <v>2012</v>
      </c>
      <c r="F70" s="50">
        <v>397</v>
      </c>
      <c r="G70" s="57">
        <v>168</v>
      </c>
      <c r="H70" s="59">
        <v>129</v>
      </c>
      <c r="I70" s="92">
        <v>97</v>
      </c>
      <c r="J70" s="32">
        <f t="shared" si="2"/>
        <v>4.3398802268559938E-2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36" t="s">
        <v>189</v>
      </c>
      <c r="B71" s="8" t="s">
        <v>190</v>
      </c>
      <c r="C71" s="8" t="s">
        <v>9</v>
      </c>
      <c r="D71" s="22" t="s">
        <v>279</v>
      </c>
      <c r="E71" s="23">
        <v>2014</v>
      </c>
      <c r="F71" s="9">
        <v>238</v>
      </c>
      <c r="G71" s="23">
        <v>147</v>
      </c>
      <c r="H71" s="24">
        <v>85</v>
      </c>
      <c r="I71" s="92">
        <v>113</v>
      </c>
      <c r="J71" s="32">
        <f t="shared" si="2"/>
        <v>3.1722226412615406E-2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36" t="s">
        <v>191</v>
      </c>
      <c r="B72" s="8" t="s">
        <v>192</v>
      </c>
      <c r="C72" s="8" t="s">
        <v>9</v>
      </c>
      <c r="D72" s="22" t="s">
        <v>279</v>
      </c>
      <c r="E72" s="23">
        <v>2011</v>
      </c>
      <c r="F72" s="9">
        <v>367</v>
      </c>
      <c r="G72" s="23">
        <v>391</v>
      </c>
      <c r="H72" s="24">
        <v>359</v>
      </c>
      <c r="I72" s="92">
        <v>487.5</v>
      </c>
      <c r="J72" s="32">
        <f t="shared" si="2"/>
        <v>8.4843932634504723E-2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4" customFormat="1" x14ac:dyDescent="0.2">
      <c r="A73" s="76" t="s">
        <v>339</v>
      </c>
      <c r="B73" s="69" t="s">
        <v>340</v>
      </c>
      <c r="C73" s="69" t="s">
        <v>9</v>
      </c>
      <c r="D73" s="69" t="s">
        <v>279</v>
      </c>
      <c r="E73" s="57">
        <v>2017</v>
      </c>
      <c r="F73" s="61">
        <v>0</v>
      </c>
      <c r="G73" s="61">
        <v>0</v>
      </c>
      <c r="H73" s="61">
        <v>0</v>
      </c>
      <c r="I73" s="92">
        <v>64</v>
      </c>
      <c r="J73" s="32">
        <f t="shared" si="2"/>
        <v>3.0184483791875472E-3</v>
      </c>
    </row>
    <row r="74" spans="1:37" x14ac:dyDescent="0.2">
      <c r="A74" s="75" t="s">
        <v>193</v>
      </c>
      <c r="B74" s="49" t="s">
        <v>194</v>
      </c>
      <c r="C74" s="49" t="s">
        <v>9</v>
      </c>
      <c r="D74" s="56" t="s">
        <v>279</v>
      </c>
      <c r="E74" s="23">
        <v>2012</v>
      </c>
      <c r="F74" s="50">
        <v>276</v>
      </c>
      <c r="G74" s="57">
        <v>222</v>
      </c>
      <c r="H74" s="59">
        <v>121</v>
      </c>
      <c r="I74" s="92">
        <v>100</v>
      </c>
      <c r="J74" s="32">
        <f t="shared" si="2"/>
        <v>3.9492444316247897E-2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75" t="s">
        <v>195</v>
      </c>
      <c r="B75" s="49" t="s">
        <v>196</v>
      </c>
      <c r="C75" s="49" t="s">
        <v>6</v>
      </c>
      <c r="D75" s="56" t="s">
        <v>279</v>
      </c>
      <c r="E75" s="23">
        <v>2009</v>
      </c>
      <c r="F75" s="50">
        <v>4766</v>
      </c>
      <c r="G75" s="57">
        <v>4471</v>
      </c>
      <c r="H75" s="59">
        <v>4579</v>
      </c>
      <c r="I75" s="92">
        <v>4762.8333333333303</v>
      </c>
      <c r="J75" s="32">
        <f t="shared" si="2"/>
        <v>0.98786576155835359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36" t="s">
        <v>380</v>
      </c>
      <c r="B76" s="8" t="s">
        <v>381</v>
      </c>
      <c r="C76" s="8" t="s">
        <v>66</v>
      </c>
      <c r="D76" s="87" t="s">
        <v>279</v>
      </c>
      <c r="E76" s="50">
        <v>2009</v>
      </c>
      <c r="F76" s="9">
        <v>1703</v>
      </c>
      <c r="G76" s="50">
        <v>1587</v>
      </c>
      <c r="H76" s="88">
        <v>1494</v>
      </c>
      <c r="I76" s="92">
        <v>1766.6666666666699</v>
      </c>
      <c r="J76" s="62">
        <f t="shared" si="2"/>
        <v>0.34827442213532167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36" t="s">
        <v>113</v>
      </c>
      <c r="B77" s="8" t="s">
        <v>114</v>
      </c>
      <c r="C77" s="8" t="s">
        <v>66</v>
      </c>
      <c r="D77" s="56" t="s">
        <v>406</v>
      </c>
      <c r="E77" s="23">
        <v>2009</v>
      </c>
      <c r="F77" s="9">
        <v>1593</v>
      </c>
      <c r="G77" s="23">
        <v>1478</v>
      </c>
      <c r="H77" s="24">
        <v>1011</v>
      </c>
      <c r="I77" s="92">
        <v>2055.5</v>
      </c>
      <c r="J77" s="32">
        <f t="shared" si="2"/>
        <v>0.32498155333700823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36" t="s">
        <v>392</v>
      </c>
      <c r="B78" s="8" t="s">
        <v>115</v>
      </c>
      <c r="C78" s="8" t="s">
        <v>116</v>
      </c>
      <c r="D78" s="56" t="s">
        <v>406</v>
      </c>
      <c r="E78" s="23">
        <v>2012</v>
      </c>
      <c r="F78" s="9">
        <v>0</v>
      </c>
      <c r="G78" s="23">
        <v>110</v>
      </c>
      <c r="H78" s="24">
        <v>105</v>
      </c>
      <c r="I78" s="92">
        <v>213</v>
      </c>
      <c r="J78" s="32">
        <f t="shared" si="2"/>
        <v>2.1815970081497098E-2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36" t="s">
        <v>117</v>
      </c>
      <c r="B79" s="8" t="s">
        <v>253</v>
      </c>
      <c r="C79" s="8" t="s">
        <v>9</v>
      </c>
      <c r="D79" s="56" t="s">
        <v>406</v>
      </c>
      <c r="E79" s="23">
        <v>2009</v>
      </c>
      <c r="F79" s="9">
        <v>1269</v>
      </c>
      <c r="G79" s="23">
        <v>1386</v>
      </c>
      <c r="H79" s="59">
        <v>1398</v>
      </c>
      <c r="I79" s="92">
        <v>1053.3333333333301</v>
      </c>
      <c r="J79" s="32">
        <f t="shared" si="2"/>
        <v>0.27342696458399102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36" t="s">
        <v>118</v>
      </c>
      <c r="B80" s="8" t="s">
        <v>119</v>
      </c>
      <c r="C80" s="8" t="s">
        <v>9</v>
      </c>
      <c r="D80" s="22" t="s">
        <v>406</v>
      </c>
      <c r="E80" s="23">
        <v>2009</v>
      </c>
      <c r="F80" s="9">
        <v>1562</v>
      </c>
      <c r="G80" s="23">
        <v>1660</v>
      </c>
      <c r="H80" s="24">
        <v>1706</v>
      </c>
      <c r="I80" s="92">
        <v>2302</v>
      </c>
      <c r="J80" s="32">
        <f t="shared" si="2"/>
        <v>0.38051981034219712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75" t="s">
        <v>120</v>
      </c>
      <c r="B81" s="49" t="s">
        <v>121</v>
      </c>
      <c r="C81" s="49" t="s">
        <v>12</v>
      </c>
      <c r="D81" s="56" t="s">
        <v>406</v>
      </c>
      <c r="E81" s="57">
        <v>2009</v>
      </c>
      <c r="F81" s="50">
        <v>9065</v>
      </c>
      <c r="G81" s="57">
        <v>6862</v>
      </c>
      <c r="H81" s="59">
        <v>7745</v>
      </c>
      <c r="I81" s="92">
        <v>8267.5</v>
      </c>
      <c r="J81" s="32">
        <f t="shared" si="2"/>
        <v>1.6962119706025927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36" t="s">
        <v>122</v>
      </c>
      <c r="B82" s="8" t="s">
        <v>123</v>
      </c>
      <c r="C82" s="8" t="s">
        <v>6</v>
      </c>
      <c r="D82" s="56" t="s">
        <v>406</v>
      </c>
      <c r="E82" s="23">
        <v>2009</v>
      </c>
      <c r="F82" s="9">
        <v>121030</v>
      </c>
      <c r="G82" s="23">
        <v>110656</v>
      </c>
      <c r="H82" s="91">
        <v>154673</v>
      </c>
      <c r="I82" s="99">
        <v>154694.66666666666</v>
      </c>
      <c r="J82" s="32">
        <f t="shared" si="2"/>
        <v>28.436473173586005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74" t="s">
        <v>280</v>
      </c>
      <c r="B83" s="56" t="s">
        <v>281</v>
      </c>
      <c r="C83" s="56" t="s">
        <v>66</v>
      </c>
      <c r="D83" s="56" t="s">
        <v>406</v>
      </c>
      <c r="E83" s="59">
        <v>2016</v>
      </c>
      <c r="F83" s="61">
        <v>0</v>
      </c>
      <c r="G83" s="61">
        <v>0</v>
      </c>
      <c r="H83" s="24">
        <v>48</v>
      </c>
      <c r="I83" s="92">
        <v>44</v>
      </c>
      <c r="J83" s="32">
        <f t="shared" si="2"/>
        <v>4.4867394378925868E-3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36" t="s">
        <v>128</v>
      </c>
      <c r="B84" s="8" t="s">
        <v>129</v>
      </c>
      <c r="C84" s="8" t="s">
        <v>9</v>
      </c>
      <c r="D84" s="56" t="s">
        <v>406</v>
      </c>
      <c r="E84" s="23">
        <v>2013</v>
      </c>
      <c r="F84" s="9">
        <v>84</v>
      </c>
      <c r="G84" s="23">
        <v>96</v>
      </c>
      <c r="H84" s="24">
        <v>395</v>
      </c>
      <c r="I84" s="92">
        <v>272</v>
      </c>
      <c r="J84" s="32">
        <f t="shared" si="2"/>
        <v>4.3086292409211302E-2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36" t="s">
        <v>130</v>
      </c>
      <c r="B85" s="8" t="s">
        <v>131</v>
      </c>
      <c r="C85" s="8" t="s">
        <v>9</v>
      </c>
      <c r="D85" s="56" t="s">
        <v>406</v>
      </c>
      <c r="E85" s="23">
        <v>2009</v>
      </c>
      <c r="F85" s="9">
        <v>2038</v>
      </c>
      <c r="G85" s="23">
        <v>1664</v>
      </c>
      <c r="H85" s="24">
        <v>1765</v>
      </c>
      <c r="I85" s="92">
        <v>1496.5</v>
      </c>
      <c r="J85" s="32">
        <f t="shared" si="2"/>
        <v>0.37261567688260483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75" t="s">
        <v>132</v>
      </c>
      <c r="B86" s="49" t="s">
        <v>133</v>
      </c>
      <c r="C86" s="49" t="s">
        <v>9</v>
      </c>
      <c r="D86" s="56" t="s">
        <v>406</v>
      </c>
      <c r="E86" s="23">
        <v>2011</v>
      </c>
      <c r="F86" s="50">
        <v>981</v>
      </c>
      <c r="G86" s="57">
        <v>659</v>
      </c>
      <c r="H86" s="59">
        <v>706</v>
      </c>
      <c r="I86" s="92">
        <v>741.66666666666697</v>
      </c>
      <c r="J86" s="32">
        <f t="shared" si="2"/>
        <v>0.16476879989735546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36" t="s">
        <v>134</v>
      </c>
      <c r="B87" s="8" t="s">
        <v>135</v>
      </c>
      <c r="C87" s="8" t="s">
        <v>9</v>
      </c>
      <c r="D87" s="56" t="s">
        <v>406</v>
      </c>
      <c r="E87" s="23">
        <v>2014</v>
      </c>
      <c r="F87" s="9">
        <v>113</v>
      </c>
      <c r="G87" s="23">
        <v>81</v>
      </c>
      <c r="H87" s="24">
        <v>129</v>
      </c>
      <c r="I87" s="92">
        <v>34</v>
      </c>
      <c r="J87" s="32">
        <f t="shared" si="2"/>
        <v>1.9249707742311325E-2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76" t="s">
        <v>341</v>
      </c>
      <c r="B88" s="69" t="s">
        <v>342</v>
      </c>
      <c r="C88" s="69" t="s">
        <v>9</v>
      </c>
      <c r="D88" s="56" t="s">
        <v>406</v>
      </c>
      <c r="E88" s="23">
        <v>2017</v>
      </c>
      <c r="F88" s="61">
        <v>0</v>
      </c>
      <c r="G88" s="61">
        <v>0</v>
      </c>
      <c r="H88" s="61">
        <v>0</v>
      </c>
      <c r="I88" s="92">
        <v>56</v>
      </c>
      <c r="J88" s="32">
        <f t="shared" si="2"/>
        <v>2.641142331789104E-3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36" t="s">
        <v>136</v>
      </c>
      <c r="B89" s="8" t="s">
        <v>137</v>
      </c>
      <c r="C89" s="8" t="s">
        <v>9</v>
      </c>
      <c r="D89" s="56" t="s">
        <v>406</v>
      </c>
      <c r="E89" s="23">
        <v>2009</v>
      </c>
      <c r="F89" s="9">
        <v>176</v>
      </c>
      <c r="G89" s="23">
        <v>202</v>
      </c>
      <c r="H89" s="24">
        <v>229</v>
      </c>
      <c r="I89" s="92">
        <v>172</v>
      </c>
      <c r="J89" s="32">
        <f t="shared" si="2"/>
        <v>4.1485094738573966E-2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75" t="s">
        <v>138</v>
      </c>
      <c r="B90" s="49" t="s">
        <v>139</v>
      </c>
      <c r="C90" s="49" t="s">
        <v>66</v>
      </c>
      <c r="D90" s="56" t="s">
        <v>406</v>
      </c>
      <c r="E90" s="57">
        <v>2009</v>
      </c>
      <c r="F90" s="50">
        <v>2049</v>
      </c>
      <c r="G90" s="57">
        <v>1873</v>
      </c>
      <c r="H90" s="24">
        <v>1327</v>
      </c>
      <c r="I90" s="92">
        <v>1569.3333333333301</v>
      </c>
      <c r="J90" s="32">
        <f t="shared" si="2"/>
        <v>0.3670069302717725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36" t="s">
        <v>140</v>
      </c>
      <c r="B91" s="8" t="s">
        <v>141</v>
      </c>
      <c r="C91" s="8" t="s">
        <v>9</v>
      </c>
      <c r="D91" s="56" t="s">
        <v>406</v>
      </c>
      <c r="E91" s="23">
        <v>2009</v>
      </c>
      <c r="F91" s="9">
        <v>0</v>
      </c>
      <c r="G91" s="23">
        <v>0</v>
      </c>
      <c r="H91" s="24">
        <v>0</v>
      </c>
      <c r="I91" s="61">
        <v>0</v>
      </c>
      <c r="J91" s="32">
        <f t="shared" si="2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74" t="s">
        <v>282</v>
      </c>
      <c r="B92" s="56" t="s">
        <v>283</v>
      </c>
      <c r="C92" s="56" t="s">
        <v>66</v>
      </c>
      <c r="D92" s="56" t="s">
        <v>406</v>
      </c>
      <c r="E92" s="59">
        <v>2016</v>
      </c>
      <c r="F92" s="61">
        <v>0</v>
      </c>
      <c r="G92" s="61">
        <v>0</v>
      </c>
      <c r="H92" s="59">
        <v>8</v>
      </c>
      <c r="I92" s="92">
        <v>4</v>
      </c>
      <c r="J92" s="32">
        <f t="shared" si="2"/>
        <v>5.9057905323274637E-4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75" t="s">
        <v>142</v>
      </c>
      <c r="B93" s="49" t="s">
        <v>143</v>
      </c>
      <c r="C93" s="49" t="s">
        <v>9</v>
      </c>
      <c r="D93" s="56" t="s">
        <v>406</v>
      </c>
      <c r="E93" s="57">
        <v>2013</v>
      </c>
      <c r="F93" s="50">
        <v>211</v>
      </c>
      <c r="G93" s="57">
        <v>329</v>
      </c>
      <c r="H93" s="59">
        <v>174</v>
      </c>
      <c r="I93" s="92">
        <v>284</v>
      </c>
      <c r="J93" s="32">
        <f t="shared" si="2"/>
        <v>5.3479689311294466E-2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76" t="s">
        <v>343</v>
      </c>
      <c r="B94" s="69" t="s">
        <v>344</v>
      </c>
      <c r="C94" s="69" t="s">
        <v>9</v>
      </c>
      <c r="D94" s="56" t="s">
        <v>406</v>
      </c>
      <c r="E94" s="23">
        <v>2017</v>
      </c>
      <c r="F94" s="61">
        <v>0</v>
      </c>
      <c r="G94" s="61">
        <v>0</v>
      </c>
      <c r="H94" s="61">
        <v>0</v>
      </c>
      <c r="I94" s="92">
        <v>292</v>
      </c>
      <c r="J94" s="32">
        <f t="shared" si="2"/>
        <v>1.3771670730043184E-2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76" t="s">
        <v>345</v>
      </c>
      <c r="B95" s="69" t="s">
        <v>346</v>
      </c>
      <c r="C95" s="69" t="s">
        <v>9</v>
      </c>
      <c r="D95" s="56" t="s">
        <v>406</v>
      </c>
      <c r="E95" s="23">
        <v>2017</v>
      </c>
      <c r="F95" s="61">
        <v>0</v>
      </c>
      <c r="G95" s="61">
        <v>0</v>
      </c>
      <c r="H95" s="61">
        <v>0</v>
      </c>
      <c r="I95" s="92">
        <v>258</v>
      </c>
      <c r="J95" s="32">
        <f t="shared" si="2"/>
        <v>1.2168120028599799E-2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36" t="s">
        <v>144</v>
      </c>
      <c r="B96" s="8" t="s">
        <v>145</v>
      </c>
      <c r="C96" s="8" t="s">
        <v>12</v>
      </c>
      <c r="D96" s="56" t="s">
        <v>406</v>
      </c>
      <c r="E96" s="23">
        <v>2009</v>
      </c>
      <c r="F96" s="9">
        <v>10505</v>
      </c>
      <c r="G96" s="23">
        <v>12712</v>
      </c>
      <c r="H96" s="24">
        <v>13016</v>
      </c>
      <c r="I96" s="92">
        <v>13373.5</v>
      </c>
      <c r="J96" s="32">
        <f t="shared" si="2"/>
        <v>2.6285923291039386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75" t="s">
        <v>146</v>
      </c>
      <c r="B97" s="49" t="s">
        <v>147</v>
      </c>
      <c r="C97" s="49" t="s">
        <v>9</v>
      </c>
      <c r="D97" s="56" t="s">
        <v>406</v>
      </c>
      <c r="E97" s="23">
        <v>2009</v>
      </c>
      <c r="F97" s="50">
        <v>221</v>
      </c>
      <c r="G97" s="57">
        <v>183</v>
      </c>
      <c r="H97" s="59">
        <v>217</v>
      </c>
      <c r="I97" s="92">
        <v>339</v>
      </c>
      <c r="J97" s="32">
        <f t="shared" si="2"/>
        <v>5.0178315155114686E-2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75" t="s">
        <v>148</v>
      </c>
      <c r="B98" s="49" t="s">
        <v>149</v>
      </c>
      <c r="C98" s="49" t="s">
        <v>9</v>
      </c>
      <c r="D98" s="56" t="s">
        <v>406</v>
      </c>
      <c r="E98" s="57">
        <v>2012</v>
      </c>
      <c r="F98" s="50">
        <v>32</v>
      </c>
      <c r="G98" s="57">
        <v>0</v>
      </c>
      <c r="H98" s="24">
        <v>0</v>
      </c>
      <c r="I98" s="61">
        <v>0</v>
      </c>
      <c r="J98" s="32">
        <f t="shared" ref="J98:J129" si="3">((100/$H$176*H98)*1/4+(100/$I$176*I98)*1/4+(100/$F$176*F98)*1/4)+(100/$G$176*G98)*1/4</f>
        <v>1.8074276238200886E-3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75" t="s">
        <v>391</v>
      </c>
      <c r="B99" s="49" t="s">
        <v>150</v>
      </c>
      <c r="C99" s="49" t="s">
        <v>66</v>
      </c>
      <c r="D99" s="56" t="s">
        <v>406</v>
      </c>
      <c r="E99" s="23">
        <v>2015</v>
      </c>
      <c r="F99" s="71">
        <v>0</v>
      </c>
      <c r="G99" s="57">
        <v>22</v>
      </c>
      <c r="H99" s="59">
        <v>50</v>
      </c>
      <c r="I99" s="92">
        <v>27</v>
      </c>
      <c r="J99" s="32">
        <f t="shared" si="3"/>
        <v>5.0844290809314817E-3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36" t="s">
        <v>151</v>
      </c>
      <c r="B100" s="8" t="s">
        <v>152</v>
      </c>
      <c r="C100" s="8" t="s">
        <v>9</v>
      </c>
      <c r="D100" s="56" t="s">
        <v>406</v>
      </c>
      <c r="E100" s="23">
        <v>2014</v>
      </c>
      <c r="F100" s="50">
        <v>118</v>
      </c>
      <c r="G100" s="23">
        <v>126</v>
      </c>
      <c r="H100" s="24">
        <v>223</v>
      </c>
      <c r="I100" s="92">
        <v>176</v>
      </c>
      <c r="J100" s="32">
        <f t="shared" si="3"/>
        <v>3.3608943173555152E-2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4" customFormat="1" x14ac:dyDescent="0.2">
      <c r="A101" s="75" t="s">
        <v>153</v>
      </c>
      <c r="B101" s="49" t="s">
        <v>154</v>
      </c>
      <c r="C101" s="49" t="s">
        <v>9</v>
      </c>
      <c r="D101" s="56" t="s">
        <v>406</v>
      </c>
      <c r="E101" s="57">
        <v>2013</v>
      </c>
      <c r="F101" s="50">
        <v>614</v>
      </c>
      <c r="G101" s="57">
        <v>523</v>
      </c>
      <c r="H101" s="59">
        <v>582</v>
      </c>
      <c r="I101" s="92">
        <v>552.33333333333303</v>
      </c>
      <c r="J101" s="32">
        <f t="shared" si="3"/>
        <v>0.12085035468983447</v>
      </c>
    </row>
    <row r="102" spans="1:37" s="4" customFormat="1" x14ac:dyDescent="0.2">
      <c r="A102" s="75" t="s">
        <v>372</v>
      </c>
      <c r="B102" s="49" t="s">
        <v>373</v>
      </c>
      <c r="C102" s="49" t="s">
        <v>66</v>
      </c>
      <c r="D102" s="56" t="s">
        <v>406</v>
      </c>
      <c r="E102" s="50">
        <v>2009</v>
      </c>
      <c r="F102" s="50">
        <v>1568</v>
      </c>
      <c r="G102" s="50">
        <v>1432</v>
      </c>
      <c r="H102" s="88">
        <v>1817</v>
      </c>
      <c r="I102" s="92">
        <v>1958.5</v>
      </c>
      <c r="J102" s="62">
        <f t="shared" si="3"/>
        <v>0.35677265577608841</v>
      </c>
    </row>
    <row r="103" spans="1:37" s="4" customFormat="1" x14ac:dyDescent="0.2">
      <c r="A103" s="75" t="s">
        <v>386</v>
      </c>
      <c r="B103" s="49" t="s">
        <v>387</v>
      </c>
      <c r="C103" s="49" t="s">
        <v>66</v>
      </c>
      <c r="D103" s="56" t="s">
        <v>406</v>
      </c>
      <c r="E103" s="50">
        <v>2009</v>
      </c>
      <c r="F103" s="50">
        <v>412</v>
      </c>
      <c r="G103" s="50">
        <v>389</v>
      </c>
      <c r="H103" s="88">
        <v>492</v>
      </c>
      <c r="I103" s="92">
        <v>509.16666666666703</v>
      </c>
      <c r="J103" s="62">
        <f t="shared" si="3"/>
        <v>9.497142910868156E-2</v>
      </c>
    </row>
    <row r="104" spans="1:37" s="4" customFormat="1" x14ac:dyDescent="0.2">
      <c r="A104" s="75" t="s">
        <v>376</v>
      </c>
      <c r="B104" s="49" t="s">
        <v>377</v>
      </c>
      <c r="C104" s="49" t="s">
        <v>116</v>
      </c>
      <c r="D104" s="56" t="s">
        <v>406</v>
      </c>
      <c r="E104" s="50">
        <v>2013</v>
      </c>
      <c r="F104" s="50">
        <v>5057</v>
      </c>
      <c r="G104" s="50">
        <v>4269</v>
      </c>
      <c r="H104" s="88">
        <v>3929</v>
      </c>
      <c r="I104" s="92">
        <v>5768.8333333333303</v>
      </c>
      <c r="J104" s="62">
        <f t="shared" si="3"/>
        <v>1.0071647718801231</v>
      </c>
    </row>
    <row r="105" spans="1:37" s="4" customFormat="1" x14ac:dyDescent="0.2">
      <c r="A105" s="75" t="s">
        <v>347</v>
      </c>
      <c r="B105" s="49" t="s">
        <v>348</v>
      </c>
      <c r="C105" s="49" t="s">
        <v>116</v>
      </c>
      <c r="D105" s="56" t="s">
        <v>406</v>
      </c>
      <c r="E105" s="50">
        <v>2017</v>
      </c>
      <c r="F105" s="88">
        <v>190</v>
      </c>
      <c r="G105" s="88">
        <v>154</v>
      </c>
      <c r="H105" s="88">
        <v>140</v>
      </c>
      <c r="I105" s="92">
        <v>552.83333333333303</v>
      </c>
      <c r="J105" s="62">
        <f t="shared" si="3"/>
        <v>5.2931611421672145E-2</v>
      </c>
    </row>
    <row r="106" spans="1:37" s="4" customFormat="1" x14ac:dyDescent="0.2">
      <c r="A106" s="75" t="s">
        <v>382</v>
      </c>
      <c r="B106" s="49" t="s">
        <v>383</v>
      </c>
      <c r="C106" s="49" t="s">
        <v>66</v>
      </c>
      <c r="D106" s="56" t="s">
        <v>406</v>
      </c>
      <c r="E106" s="50">
        <v>2009</v>
      </c>
      <c r="F106" s="50">
        <v>1192</v>
      </c>
      <c r="G106" s="50">
        <v>1641</v>
      </c>
      <c r="H106" s="88">
        <v>1967</v>
      </c>
      <c r="I106" s="92">
        <v>2921</v>
      </c>
      <c r="J106" s="62">
        <f t="shared" si="3"/>
        <v>0.40080647119816465</v>
      </c>
    </row>
    <row r="107" spans="1:37" s="4" customFormat="1" x14ac:dyDescent="0.2">
      <c r="A107" s="75" t="s">
        <v>375</v>
      </c>
      <c r="B107" s="49" t="s">
        <v>127</v>
      </c>
      <c r="C107" s="49" t="s">
        <v>116</v>
      </c>
      <c r="D107" s="56" t="s">
        <v>406</v>
      </c>
      <c r="E107" s="50">
        <v>2012</v>
      </c>
      <c r="F107" s="50">
        <v>423</v>
      </c>
      <c r="G107" s="50">
        <v>442</v>
      </c>
      <c r="H107" s="88">
        <v>566</v>
      </c>
      <c r="I107" s="92">
        <v>484</v>
      </c>
      <c r="J107" s="62">
        <f t="shared" si="3"/>
        <v>0.10125297549487108</v>
      </c>
    </row>
    <row r="108" spans="1:37" s="4" customFormat="1" x14ac:dyDescent="0.2">
      <c r="A108" s="75" t="s">
        <v>378</v>
      </c>
      <c r="B108" s="49" t="s">
        <v>379</v>
      </c>
      <c r="C108" s="49" t="s">
        <v>66</v>
      </c>
      <c r="D108" s="56" t="s">
        <v>406</v>
      </c>
      <c r="E108" s="50">
        <v>2009</v>
      </c>
      <c r="F108" s="50">
        <v>2425</v>
      </c>
      <c r="G108" s="50">
        <v>2742</v>
      </c>
      <c r="H108" s="88">
        <v>3030</v>
      </c>
      <c r="I108" s="92">
        <v>2763</v>
      </c>
      <c r="J108" s="62">
        <f t="shared" si="3"/>
        <v>0.58141126258941689</v>
      </c>
    </row>
    <row r="109" spans="1:37" s="4" customFormat="1" x14ac:dyDescent="0.2">
      <c r="A109" s="75" t="s">
        <v>409</v>
      </c>
      <c r="B109" s="49" t="s">
        <v>410</v>
      </c>
      <c r="C109" s="49" t="s">
        <v>116</v>
      </c>
      <c r="D109" s="56" t="s">
        <v>406</v>
      </c>
      <c r="E109" s="57">
        <v>2009</v>
      </c>
      <c r="F109" s="50">
        <v>1903</v>
      </c>
      <c r="G109" s="57">
        <v>1858</v>
      </c>
      <c r="H109" s="59">
        <v>2253</v>
      </c>
      <c r="I109" s="92">
        <v>2649.5</v>
      </c>
      <c r="J109" s="32">
        <f t="shared" si="3"/>
        <v>0.45534198603914938</v>
      </c>
    </row>
    <row r="110" spans="1:37" s="4" customFormat="1" x14ac:dyDescent="0.2">
      <c r="A110" s="75" t="s">
        <v>349</v>
      </c>
      <c r="B110" s="49" t="s">
        <v>350</v>
      </c>
      <c r="C110" s="49" t="s">
        <v>116</v>
      </c>
      <c r="D110" s="56" t="s">
        <v>406</v>
      </c>
      <c r="E110" s="50">
        <v>2017</v>
      </c>
      <c r="F110" s="88">
        <v>921</v>
      </c>
      <c r="G110" s="88">
        <v>1003</v>
      </c>
      <c r="H110" s="88">
        <v>1046</v>
      </c>
      <c r="I110" s="92">
        <v>996</v>
      </c>
      <c r="J110" s="62">
        <f t="shared" si="3"/>
        <v>0.2107682955987018</v>
      </c>
    </row>
    <row r="111" spans="1:37" s="4" customFormat="1" x14ac:dyDescent="0.2">
      <c r="A111" s="90" t="s">
        <v>384</v>
      </c>
      <c r="B111" s="87" t="s">
        <v>385</v>
      </c>
      <c r="C111" s="87" t="s">
        <v>116</v>
      </c>
      <c r="D111" s="56" t="s">
        <v>406</v>
      </c>
      <c r="E111" s="88">
        <v>2016</v>
      </c>
      <c r="F111" s="88">
        <v>0</v>
      </c>
      <c r="G111" s="88">
        <v>0</v>
      </c>
      <c r="H111" s="88">
        <v>1429</v>
      </c>
      <c r="I111" s="92">
        <v>1092.5</v>
      </c>
      <c r="J111" s="62">
        <f t="shared" si="3"/>
        <v>0.12331989412327576</v>
      </c>
    </row>
    <row r="112" spans="1:37" s="4" customFormat="1" x14ac:dyDescent="0.2">
      <c r="A112" s="75" t="s">
        <v>361</v>
      </c>
      <c r="B112" s="49" t="s">
        <v>362</v>
      </c>
      <c r="C112" s="49" t="s">
        <v>116</v>
      </c>
      <c r="D112" s="56" t="s">
        <v>406</v>
      </c>
      <c r="E112" s="50">
        <v>2017</v>
      </c>
      <c r="F112" s="88">
        <v>0</v>
      </c>
      <c r="G112" s="88">
        <v>0</v>
      </c>
      <c r="H112" s="88">
        <v>1123</v>
      </c>
      <c r="I112" s="92">
        <v>1443</v>
      </c>
      <c r="J112" s="62">
        <f t="shared" si="3"/>
        <v>0.12447694469526274</v>
      </c>
    </row>
    <row r="113" spans="1:37" x14ac:dyDescent="0.2">
      <c r="A113" s="75" t="s">
        <v>351</v>
      </c>
      <c r="B113" s="49" t="s">
        <v>352</v>
      </c>
      <c r="C113" s="49" t="s">
        <v>116</v>
      </c>
      <c r="D113" s="56" t="s">
        <v>406</v>
      </c>
      <c r="E113" s="50">
        <v>2017</v>
      </c>
      <c r="F113" s="88">
        <v>736</v>
      </c>
      <c r="G113" s="88">
        <v>584</v>
      </c>
      <c r="H113" s="88">
        <v>680</v>
      </c>
      <c r="I113" s="92">
        <v>624.16666666666697</v>
      </c>
      <c r="J113" s="62">
        <f t="shared" si="3"/>
        <v>0.13965438719086659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36" t="s">
        <v>353</v>
      </c>
      <c r="B114" s="8" t="s">
        <v>354</v>
      </c>
      <c r="C114" s="8" t="s">
        <v>116</v>
      </c>
      <c r="D114" s="56" t="s">
        <v>406</v>
      </c>
      <c r="E114" s="50">
        <v>2017</v>
      </c>
      <c r="F114" s="88">
        <v>866</v>
      </c>
      <c r="G114" s="88">
        <v>990</v>
      </c>
      <c r="H114" s="88">
        <v>596</v>
      </c>
      <c r="I114" s="92">
        <v>2673.8333333333298</v>
      </c>
      <c r="J114" s="62">
        <f t="shared" si="3"/>
        <v>0.26341794195712842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76" t="s">
        <v>249</v>
      </c>
      <c r="B115" s="69" t="s">
        <v>250</v>
      </c>
      <c r="C115" s="69" t="s">
        <v>6</v>
      </c>
      <c r="D115" s="69" t="s">
        <v>397</v>
      </c>
      <c r="E115" s="23">
        <v>2009</v>
      </c>
      <c r="F115" s="50">
        <v>776</v>
      </c>
      <c r="G115" s="57">
        <v>623</v>
      </c>
      <c r="H115" s="59">
        <v>881</v>
      </c>
      <c r="I115" s="92">
        <v>1531</v>
      </c>
      <c r="J115" s="32">
        <f t="shared" si="3"/>
        <v>0.19708401924693908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36" t="s">
        <v>197</v>
      </c>
      <c r="B116" s="8" t="s">
        <v>198</v>
      </c>
      <c r="C116" s="8" t="s">
        <v>6</v>
      </c>
      <c r="D116" s="8" t="s">
        <v>199</v>
      </c>
      <c r="E116" s="23">
        <v>2009</v>
      </c>
      <c r="F116" s="9">
        <v>5236</v>
      </c>
      <c r="G116" s="23">
        <v>4862</v>
      </c>
      <c r="H116" s="24">
        <v>5191</v>
      </c>
      <c r="I116" s="92">
        <v>5918.6666666666697</v>
      </c>
      <c r="J116" s="32">
        <f t="shared" si="3"/>
        <v>1.1227590385841055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36" t="s">
        <v>200</v>
      </c>
      <c r="B117" s="8" t="s">
        <v>201</v>
      </c>
      <c r="C117" s="8" t="s">
        <v>12</v>
      </c>
      <c r="D117" s="49" t="s">
        <v>199</v>
      </c>
      <c r="E117" s="23">
        <v>2009</v>
      </c>
      <c r="F117" s="9">
        <v>843</v>
      </c>
      <c r="G117" s="23">
        <v>1043</v>
      </c>
      <c r="H117" s="24">
        <v>833</v>
      </c>
      <c r="I117" s="92">
        <v>1120</v>
      </c>
      <c r="J117" s="32">
        <f t="shared" si="3"/>
        <v>0.20387144212103558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36" t="s">
        <v>202</v>
      </c>
      <c r="B118" s="8" t="s">
        <v>203</v>
      </c>
      <c r="C118" s="8" t="s">
        <v>9</v>
      </c>
      <c r="D118" s="49" t="s">
        <v>199</v>
      </c>
      <c r="E118" s="23">
        <v>2014</v>
      </c>
      <c r="F118" s="9">
        <v>42</v>
      </c>
      <c r="G118" s="23">
        <v>65</v>
      </c>
      <c r="H118" s="24">
        <v>132</v>
      </c>
      <c r="I118" s="92">
        <v>263.83333333333297</v>
      </c>
      <c r="J118" s="32">
        <f t="shared" si="3"/>
        <v>2.5285173020266886E-2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36" t="s">
        <v>204</v>
      </c>
      <c r="B119" s="8" t="s">
        <v>205</v>
      </c>
      <c r="C119" s="8" t="s">
        <v>12</v>
      </c>
      <c r="D119" s="49" t="s">
        <v>199</v>
      </c>
      <c r="E119" s="23">
        <v>2009</v>
      </c>
      <c r="F119" s="9">
        <v>876</v>
      </c>
      <c r="G119" s="23">
        <v>804</v>
      </c>
      <c r="H119" s="24">
        <v>895</v>
      </c>
      <c r="I119" s="92">
        <v>941</v>
      </c>
      <c r="J119" s="32">
        <f t="shared" si="3"/>
        <v>0.18629637153807416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75" t="s">
        <v>206</v>
      </c>
      <c r="B120" s="49" t="s">
        <v>207</v>
      </c>
      <c r="C120" s="49" t="s">
        <v>35</v>
      </c>
      <c r="D120" s="49" t="s">
        <v>199</v>
      </c>
      <c r="E120" s="57">
        <v>2014</v>
      </c>
      <c r="F120" s="50">
        <v>0</v>
      </c>
      <c r="G120" s="57">
        <v>0</v>
      </c>
      <c r="H120" s="24">
        <v>0</v>
      </c>
      <c r="I120" s="61">
        <v>0</v>
      </c>
      <c r="J120" s="32">
        <f t="shared" si="3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36" t="s">
        <v>208</v>
      </c>
      <c r="B121" s="8" t="s">
        <v>209</v>
      </c>
      <c r="C121" s="8" t="s">
        <v>6</v>
      </c>
      <c r="D121" s="49" t="s">
        <v>199</v>
      </c>
      <c r="E121" s="23">
        <v>2009</v>
      </c>
      <c r="F121" s="9">
        <v>5358</v>
      </c>
      <c r="G121" s="23">
        <v>5255</v>
      </c>
      <c r="H121" s="24">
        <v>5932</v>
      </c>
      <c r="I121" s="92">
        <v>6318</v>
      </c>
      <c r="J121" s="32">
        <f t="shared" si="3"/>
        <v>1.2089166837277787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36" t="s">
        <v>210</v>
      </c>
      <c r="B122" s="8" t="s">
        <v>211</v>
      </c>
      <c r="C122" s="8" t="s">
        <v>9</v>
      </c>
      <c r="D122" s="49" t="s">
        <v>199</v>
      </c>
      <c r="E122" s="23">
        <v>2014</v>
      </c>
      <c r="F122" s="9">
        <v>348</v>
      </c>
      <c r="G122" s="23">
        <v>384</v>
      </c>
      <c r="H122" s="24">
        <v>219</v>
      </c>
      <c r="I122" s="92">
        <v>428</v>
      </c>
      <c r="J122" s="32">
        <f t="shared" si="3"/>
        <v>7.3517540311015289E-2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74" t="s">
        <v>284</v>
      </c>
      <c r="B123" s="56" t="s">
        <v>285</v>
      </c>
      <c r="C123" s="56" t="s">
        <v>9</v>
      </c>
      <c r="D123" s="22" t="s">
        <v>286</v>
      </c>
      <c r="E123" s="59">
        <v>2016</v>
      </c>
      <c r="F123" s="61">
        <v>0</v>
      </c>
      <c r="G123" s="61">
        <v>0</v>
      </c>
      <c r="H123" s="24">
        <v>85</v>
      </c>
      <c r="I123" s="92">
        <v>165</v>
      </c>
      <c r="J123" s="32">
        <f t="shared" si="3"/>
        <v>1.2052401291386594E-2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36" t="s">
        <v>29</v>
      </c>
      <c r="B124" s="8" t="s">
        <v>30</v>
      </c>
      <c r="C124" s="8" t="s">
        <v>9</v>
      </c>
      <c r="D124" s="22" t="s">
        <v>286</v>
      </c>
      <c r="E124" s="23">
        <v>2014</v>
      </c>
      <c r="F124" s="9">
        <v>356</v>
      </c>
      <c r="G124" s="23">
        <v>409</v>
      </c>
      <c r="H124" s="24">
        <v>279</v>
      </c>
      <c r="I124" s="92">
        <v>246</v>
      </c>
      <c r="J124" s="32">
        <f t="shared" si="3"/>
        <v>6.987624745831307E-2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75" t="s">
        <v>31</v>
      </c>
      <c r="B125" s="49" t="s">
        <v>32</v>
      </c>
      <c r="C125" s="49" t="s">
        <v>9</v>
      </c>
      <c r="D125" s="22" t="s">
        <v>286</v>
      </c>
      <c r="E125" s="57">
        <v>2013</v>
      </c>
      <c r="F125" s="50">
        <v>203</v>
      </c>
      <c r="G125" s="57">
        <v>92</v>
      </c>
      <c r="H125" s="24">
        <v>169</v>
      </c>
      <c r="I125" s="92">
        <v>182.5</v>
      </c>
      <c r="J125" s="32">
        <f t="shared" si="3"/>
        <v>3.3995963329995153E-2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36" t="s">
        <v>33</v>
      </c>
      <c r="B126" s="8" t="s">
        <v>34</v>
      </c>
      <c r="C126" s="8" t="s">
        <v>35</v>
      </c>
      <c r="D126" s="22" t="s">
        <v>286</v>
      </c>
      <c r="E126" s="23">
        <v>2013</v>
      </c>
      <c r="F126" s="9">
        <v>81</v>
      </c>
      <c r="G126" s="23">
        <v>104</v>
      </c>
      <c r="H126" s="24">
        <v>62</v>
      </c>
      <c r="I126" s="92">
        <v>86</v>
      </c>
      <c r="J126" s="32">
        <f t="shared" si="3"/>
        <v>1.7886667119541292E-2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75" t="s">
        <v>36</v>
      </c>
      <c r="B127" s="49" t="s">
        <v>37</v>
      </c>
      <c r="C127" s="49" t="s">
        <v>12</v>
      </c>
      <c r="D127" s="22" t="s">
        <v>286</v>
      </c>
      <c r="E127" s="57">
        <v>2009</v>
      </c>
      <c r="F127" s="50">
        <v>1726</v>
      </c>
      <c r="G127" s="57">
        <v>1801</v>
      </c>
      <c r="H127" s="24">
        <v>2028</v>
      </c>
      <c r="I127" s="92">
        <v>2258</v>
      </c>
      <c r="J127" s="32">
        <f t="shared" si="3"/>
        <v>0.41221051959590738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 s="75" t="s">
        <v>407</v>
      </c>
      <c r="B128" s="49" t="s">
        <v>408</v>
      </c>
      <c r="C128" s="49" t="s">
        <v>35</v>
      </c>
      <c r="D128" s="56" t="s">
        <v>286</v>
      </c>
      <c r="E128" s="57">
        <v>2014</v>
      </c>
      <c r="F128" s="50">
        <v>138</v>
      </c>
      <c r="G128" s="57">
        <v>139</v>
      </c>
      <c r="H128" s="59">
        <v>90</v>
      </c>
      <c r="I128" s="92">
        <v>119</v>
      </c>
      <c r="J128" s="32">
        <f t="shared" si="3"/>
        <v>2.6135840760775027E-2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 s="75" t="s">
        <v>38</v>
      </c>
      <c r="B129" s="8" t="s">
        <v>39</v>
      </c>
      <c r="C129" s="8" t="s">
        <v>6</v>
      </c>
      <c r="D129" s="22" t="s">
        <v>286</v>
      </c>
      <c r="E129" s="23">
        <v>2009</v>
      </c>
      <c r="F129" s="9">
        <v>13137</v>
      </c>
      <c r="G129" s="23">
        <v>13855</v>
      </c>
      <c r="H129" s="24">
        <v>16211</v>
      </c>
      <c r="I129" s="92">
        <v>16398</v>
      </c>
      <c r="J129" s="32">
        <f t="shared" si="3"/>
        <v>3.1479058233403547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74" t="s">
        <v>287</v>
      </c>
      <c r="B130" s="56" t="s">
        <v>288</v>
      </c>
      <c r="C130" s="56" t="s">
        <v>9</v>
      </c>
      <c r="D130" s="22" t="s">
        <v>286</v>
      </c>
      <c r="E130" s="59">
        <v>2016</v>
      </c>
      <c r="F130" s="61">
        <v>0</v>
      </c>
      <c r="G130" s="61">
        <v>0</v>
      </c>
      <c r="H130" s="24">
        <v>74</v>
      </c>
      <c r="I130" s="92">
        <v>134</v>
      </c>
      <c r="J130" s="32">
        <f t="shared" ref="J130:J161" si="4">((100/$H$176*H130)*1/4+(100/$I$176*I130)*1/4+(100/$F$176*F130)*1/4)+(100/$G$176*G130)*1/4</f>
        <v>1.0037692067109031E-2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76" t="s">
        <v>355</v>
      </c>
      <c r="B131" s="69" t="s">
        <v>356</v>
      </c>
      <c r="C131" s="69" t="s">
        <v>9</v>
      </c>
      <c r="D131" s="69" t="s">
        <v>286</v>
      </c>
      <c r="E131" s="23">
        <v>2017</v>
      </c>
      <c r="F131" s="61">
        <v>0</v>
      </c>
      <c r="G131" s="61">
        <v>0</v>
      </c>
      <c r="H131" s="61">
        <v>0</v>
      </c>
      <c r="I131" s="92">
        <v>177</v>
      </c>
      <c r="J131" s="32">
        <f t="shared" si="4"/>
        <v>8.3478962986905606E-3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75" t="s">
        <v>390</v>
      </c>
      <c r="B132" s="49" t="s">
        <v>40</v>
      </c>
      <c r="C132" s="49" t="s">
        <v>9</v>
      </c>
      <c r="D132" s="56" t="s">
        <v>286</v>
      </c>
      <c r="E132" s="23">
        <v>2013</v>
      </c>
      <c r="F132" s="50">
        <v>22</v>
      </c>
      <c r="G132" s="57">
        <v>18</v>
      </c>
      <c r="H132" s="59">
        <v>12</v>
      </c>
      <c r="I132" s="92">
        <v>24</v>
      </c>
      <c r="J132" s="32">
        <f t="shared" si="4"/>
        <v>4.0402183485441874E-3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75" t="s">
        <v>41</v>
      </c>
      <c r="B133" s="49" t="s">
        <v>42</v>
      </c>
      <c r="C133" s="49" t="s">
        <v>9</v>
      </c>
      <c r="D133" s="22" t="s">
        <v>286</v>
      </c>
      <c r="E133" s="57">
        <v>2013</v>
      </c>
      <c r="F133" s="50">
        <v>213</v>
      </c>
      <c r="G133" s="57">
        <v>178</v>
      </c>
      <c r="H133" s="24">
        <v>293</v>
      </c>
      <c r="I133" s="92">
        <v>207</v>
      </c>
      <c r="J133" s="32">
        <f t="shared" si="4"/>
        <v>4.7023982228022648E-2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75" t="s">
        <v>43</v>
      </c>
      <c r="B134" s="49" t="s">
        <v>44</v>
      </c>
      <c r="C134" s="49" t="s">
        <v>9</v>
      </c>
      <c r="D134" s="56" t="s">
        <v>286</v>
      </c>
      <c r="E134" s="23">
        <v>2010</v>
      </c>
      <c r="F134" s="50">
        <v>732</v>
      </c>
      <c r="G134" s="57">
        <v>510</v>
      </c>
      <c r="H134" s="59">
        <v>512</v>
      </c>
      <c r="I134" s="92">
        <v>314</v>
      </c>
      <c r="J134" s="32">
        <f t="shared" si="4"/>
        <v>0.1119902341477997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76" t="s">
        <v>357</v>
      </c>
      <c r="B135" s="69" t="s">
        <v>358</v>
      </c>
      <c r="C135" s="69" t="s">
        <v>9</v>
      </c>
      <c r="D135" s="69" t="s">
        <v>286</v>
      </c>
      <c r="E135" s="23">
        <v>2017</v>
      </c>
      <c r="F135" s="61">
        <v>0</v>
      </c>
      <c r="G135" s="61">
        <v>0</v>
      </c>
      <c r="H135" s="61">
        <v>0</v>
      </c>
      <c r="I135" s="92">
        <v>15</v>
      </c>
      <c r="J135" s="32">
        <f t="shared" si="4"/>
        <v>7.0744883887208134E-4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74" t="s">
        <v>289</v>
      </c>
      <c r="B136" s="56" t="s">
        <v>290</v>
      </c>
      <c r="C136" s="56" t="s">
        <v>35</v>
      </c>
      <c r="D136" s="22" t="s">
        <v>286</v>
      </c>
      <c r="E136" s="59">
        <v>2016</v>
      </c>
      <c r="F136" s="61">
        <v>0</v>
      </c>
      <c r="G136" s="61">
        <v>0</v>
      </c>
      <c r="H136" s="24">
        <v>0</v>
      </c>
      <c r="I136" s="92">
        <v>0</v>
      </c>
      <c r="J136" s="32">
        <f t="shared" si="4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36" t="s">
        <v>315</v>
      </c>
      <c r="B137" s="8" t="s">
        <v>45</v>
      </c>
      <c r="C137" s="8" t="s">
        <v>6</v>
      </c>
      <c r="D137" s="22" t="s">
        <v>286</v>
      </c>
      <c r="E137" s="23">
        <v>2009</v>
      </c>
      <c r="F137" s="9">
        <v>4276</v>
      </c>
      <c r="G137" s="23">
        <v>3705</v>
      </c>
      <c r="H137" s="24">
        <v>3991</v>
      </c>
      <c r="I137" s="92">
        <v>4517</v>
      </c>
      <c r="J137" s="32">
        <f t="shared" si="4"/>
        <v>0.87382541927554924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75" t="s">
        <v>46</v>
      </c>
      <c r="B138" s="49" t="s">
        <v>47</v>
      </c>
      <c r="C138" s="49" t="s">
        <v>6</v>
      </c>
      <c r="D138" s="56" t="s">
        <v>286</v>
      </c>
      <c r="E138" s="57">
        <v>2009</v>
      </c>
      <c r="F138" s="50">
        <v>3625</v>
      </c>
      <c r="G138" s="57">
        <v>4091</v>
      </c>
      <c r="H138" s="59">
        <v>4398</v>
      </c>
      <c r="I138" s="92">
        <v>4571</v>
      </c>
      <c r="J138" s="32">
        <f t="shared" si="4"/>
        <v>0.88284162184144432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74" t="s">
        <v>291</v>
      </c>
      <c r="B139" s="56" t="s">
        <v>292</v>
      </c>
      <c r="C139" s="56" t="s">
        <v>35</v>
      </c>
      <c r="D139" s="22" t="s">
        <v>286</v>
      </c>
      <c r="E139" s="59">
        <v>2016</v>
      </c>
      <c r="F139" s="61">
        <v>0</v>
      </c>
      <c r="G139" s="61">
        <v>0</v>
      </c>
      <c r="H139" s="24">
        <v>54</v>
      </c>
      <c r="I139" s="92">
        <v>129.666666666667</v>
      </c>
      <c r="J139" s="32">
        <f t="shared" si="4"/>
        <v>8.8285028842677443E-3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75" t="s">
        <v>155</v>
      </c>
      <c r="B140" s="49" t="s">
        <v>156</v>
      </c>
      <c r="C140" s="49" t="s">
        <v>6</v>
      </c>
      <c r="D140" s="56" t="s">
        <v>293</v>
      </c>
      <c r="E140" s="23">
        <v>2009</v>
      </c>
      <c r="F140" s="50">
        <v>7179</v>
      </c>
      <c r="G140" s="57">
        <v>5930</v>
      </c>
      <c r="H140" s="59">
        <v>3928</v>
      </c>
      <c r="I140" s="92">
        <v>4480.3333333333303</v>
      </c>
      <c r="J140" s="32">
        <f t="shared" si="4"/>
        <v>1.1642729733933683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46" t="s">
        <v>306</v>
      </c>
      <c r="B141" s="55" t="s">
        <v>307</v>
      </c>
      <c r="C141" s="55" t="s">
        <v>35</v>
      </c>
      <c r="D141" s="53" t="s">
        <v>293</v>
      </c>
      <c r="E141" s="23">
        <v>2015</v>
      </c>
      <c r="F141" s="71">
        <v>0</v>
      </c>
      <c r="G141" s="57">
        <v>0</v>
      </c>
      <c r="H141" s="70">
        <v>0</v>
      </c>
      <c r="I141" s="70">
        <v>0</v>
      </c>
      <c r="J141" s="32">
        <f t="shared" si="4"/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">
      <c r="A142" s="36" t="s">
        <v>157</v>
      </c>
      <c r="B142" s="8" t="s">
        <v>158</v>
      </c>
      <c r="C142" s="8" t="s">
        <v>6</v>
      </c>
      <c r="D142" s="22" t="s">
        <v>293</v>
      </c>
      <c r="E142" s="23">
        <v>2009</v>
      </c>
      <c r="F142" s="9">
        <v>15262</v>
      </c>
      <c r="G142" s="23">
        <v>13372</v>
      </c>
      <c r="H142" s="24">
        <v>15293</v>
      </c>
      <c r="I142" s="92">
        <v>15228.5</v>
      </c>
      <c r="J142" s="32">
        <f t="shared" si="4"/>
        <v>3.1381332822952532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36" t="s">
        <v>159</v>
      </c>
      <c r="B143" s="8" t="s">
        <v>160</v>
      </c>
      <c r="C143" s="8" t="s">
        <v>12</v>
      </c>
      <c r="D143" s="22" t="s">
        <v>293</v>
      </c>
      <c r="E143" s="23">
        <v>2009</v>
      </c>
      <c r="F143" s="9">
        <v>1730</v>
      </c>
      <c r="G143" s="23">
        <v>1628</v>
      </c>
      <c r="H143" s="24">
        <v>1522</v>
      </c>
      <c r="I143" s="92">
        <v>1955</v>
      </c>
      <c r="J143" s="32">
        <f t="shared" si="4"/>
        <v>0.36250942635643446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46" t="s">
        <v>308</v>
      </c>
      <c r="B144" s="55" t="s">
        <v>309</v>
      </c>
      <c r="C144" s="55" t="s">
        <v>35</v>
      </c>
      <c r="D144" s="87" t="s">
        <v>293</v>
      </c>
      <c r="E144" s="23">
        <v>2015</v>
      </c>
      <c r="F144" s="71">
        <v>0</v>
      </c>
      <c r="G144" s="23">
        <v>0</v>
      </c>
      <c r="H144" s="70">
        <v>0</v>
      </c>
      <c r="I144" s="70">
        <v>0</v>
      </c>
      <c r="J144" s="32">
        <f t="shared" si="4"/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75" t="s">
        <v>161</v>
      </c>
      <c r="B145" s="49" t="s">
        <v>162</v>
      </c>
      <c r="C145" s="49" t="s">
        <v>12</v>
      </c>
      <c r="D145" s="56" t="s">
        <v>293</v>
      </c>
      <c r="E145" s="57">
        <v>2009</v>
      </c>
      <c r="F145" s="50">
        <v>1676</v>
      </c>
      <c r="G145" s="57">
        <v>1644</v>
      </c>
      <c r="H145" s="59">
        <v>1119</v>
      </c>
      <c r="I145" s="92">
        <v>1227.3333333333301</v>
      </c>
      <c r="J145" s="32">
        <f t="shared" si="4"/>
        <v>0.30583795453835627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75" t="s">
        <v>163</v>
      </c>
      <c r="B146" s="49" t="s">
        <v>164</v>
      </c>
      <c r="C146" s="49" t="s">
        <v>9</v>
      </c>
      <c r="D146" s="22" t="s">
        <v>293</v>
      </c>
      <c r="E146" s="57">
        <v>2013</v>
      </c>
      <c r="F146" s="50">
        <v>120</v>
      </c>
      <c r="G146" s="57">
        <v>45</v>
      </c>
      <c r="H146" s="24">
        <v>62</v>
      </c>
      <c r="I146" s="92">
        <v>104</v>
      </c>
      <c r="J146" s="32">
        <f t="shared" si="4"/>
        <v>1.745477061107056E-2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75" t="s">
        <v>165</v>
      </c>
      <c r="B147" s="8" t="s">
        <v>166</v>
      </c>
      <c r="C147" s="8" t="s">
        <v>6</v>
      </c>
      <c r="D147" s="22" t="s">
        <v>293</v>
      </c>
      <c r="E147" s="23">
        <v>2009</v>
      </c>
      <c r="F147" s="50">
        <v>14361</v>
      </c>
      <c r="G147" s="23">
        <v>13570</v>
      </c>
      <c r="H147" s="24">
        <v>13943</v>
      </c>
      <c r="I147" s="92">
        <v>15061.5</v>
      </c>
      <c r="J147" s="32">
        <f t="shared" si="4"/>
        <v>3.0232324684162393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74" t="s">
        <v>317</v>
      </c>
      <c r="B148" s="56" t="s">
        <v>318</v>
      </c>
      <c r="C148" s="56" t="s">
        <v>66</v>
      </c>
      <c r="D148" s="56" t="s">
        <v>293</v>
      </c>
      <c r="E148" s="59">
        <v>2016</v>
      </c>
      <c r="F148" s="61">
        <v>0</v>
      </c>
      <c r="G148" s="61">
        <v>0</v>
      </c>
      <c r="H148" s="59">
        <v>488</v>
      </c>
      <c r="I148" s="92">
        <v>614</v>
      </c>
      <c r="J148" s="32">
        <f t="shared" si="4"/>
        <v>5.3475726939375537E-2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74" t="s">
        <v>294</v>
      </c>
      <c r="B149" s="56" t="s">
        <v>295</v>
      </c>
      <c r="C149" s="56" t="s">
        <v>9</v>
      </c>
      <c r="D149" s="22" t="s">
        <v>293</v>
      </c>
      <c r="E149" s="59">
        <v>2016</v>
      </c>
      <c r="F149" s="61">
        <v>0</v>
      </c>
      <c r="G149" s="61">
        <v>0</v>
      </c>
      <c r="H149" s="24">
        <v>53</v>
      </c>
      <c r="I149" s="92">
        <v>31</v>
      </c>
      <c r="J149" s="32">
        <f t="shared" si="4"/>
        <v>4.1248208793285687E-3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75" t="s">
        <v>167</v>
      </c>
      <c r="B150" s="49" t="s">
        <v>168</v>
      </c>
      <c r="C150" s="49" t="s">
        <v>9</v>
      </c>
      <c r="D150" s="22" t="s">
        <v>293</v>
      </c>
      <c r="E150" s="57">
        <v>2014</v>
      </c>
      <c r="F150" s="50">
        <v>272</v>
      </c>
      <c r="G150" s="57">
        <v>570</v>
      </c>
      <c r="H150" s="24">
        <v>544</v>
      </c>
      <c r="I150" s="92">
        <v>297.5</v>
      </c>
      <c r="J150" s="32">
        <f t="shared" si="4"/>
        <v>9.0380654686334924E-2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76" t="s">
        <v>251</v>
      </c>
      <c r="B151" s="69" t="s">
        <v>252</v>
      </c>
      <c r="C151" s="69" t="s">
        <v>6</v>
      </c>
      <c r="D151" s="69" t="s">
        <v>404</v>
      </c>
      <c r="E151" s="23">
        <v>2009</v>
      </c>
      <c r="F151" s="9">
        <v>1466</v>
      </c>
      <c r="G151" s="23">
        <v>1490</v>
      </c>
      <c r="H151" s="24">
        <v>1627</v>
      </c>
      <c r="I151" s="92">
        <v>1524</v>
      </c>
      <c r="J151" s="32">
        <f t="shared" si="4"/>
        <v>0.32439789515213446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75" t="s">
        <v>212</v>
      </c>
      <c r="B152" s="49" t="s">
        <v>213</v>
      </c>
      <c r="C152" s="49" t="s">
        <v>9</v>
      </c>
      <c r="D152" s="56" t="s">
        <v>402</v>
      </c>
      <c r="E152" s="23">
        <v>2015</v>
      </c>
      <c r="F152" s="71">
        <v>0</v>
      </c>
      <c r="G152" s="57">
        <v>36</v>
      </c>
      <c r="H152" s="59">
        <v>115</v>
      </c>
      <c r="I152" s="92">
        <v>131</v>
      </c>
      <c r="J152" s="32">
        <f t="shared" si="4"/>
        <v>1.4081682542038447E-2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75" t="s">
        <v>214</v>
      </c>
      <c r="B153" s="49" t="s">
        <v>215</v>
      </c>
      <c r="C153" s="49" t="s">
        <v>6</v>
      </c>
      <c r="D153" s="56" t="s">
        <v>402</v>
      </c>
      <c r="E153" s="23">
        <v>2009</v>
      </c>
      <c r="F153" s="9">
        <v>10669</v>
      </c>
      <c r="G153" s="23">
        <v>10901</v>
      </c>
      <c r="H153" s="24">
        <v>11290</v>
      </c>
      <c r="I153" s="92">
        <v>12596</v>
      </c>
      <c r="J153" s="32">
        <f t="shared" si="4"/>
        <v>2.4075404645122078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74" t="s">
        <v>296</v>
      </c>
      <c r="B154" s="56" t="s">
        <v>297</v>
      </c>
      <c r="C154" s="56" t="s">
        <v>35</v>
      </c>
      <c r="D154" s="56" t="s">
        <v>402</v>
      </c>
      <c r="E154" s="59">
        <v>2016</v>
      </c>
      <c r="F154" s="61">
        <v>0</v>
      </c>
      <c r="G154" s="61">
        <v>0</v>
      </c>
      <c r="H154" s="24">
        <v>324</v>
      </c>
      <c r="I154" s="92">
        <v>391</v>
      </c>
      <c r="J154" s="32">
        <f t="shared" si="4"/>
        <v>3.4718837262706664E-2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75" t="s">
        <v>216</v>
      </c>
      <c r="B155" s="49" t="s">
        <v>217</v>
      </c>
      <c r="C155" s="49" t="s">
        <v>6</v>
      </c>
      <c r="D155" s="56" t="s">
        <v>402</v>
      </c>
      <c r="E155" s="23">
        <v>2009</v>
      </c>
      <c r="F155" s="9">
        <v>6063</v>
      </c>
      <c r="G155" s="23">
        <v>6027</v>
      </c>
      <c r="H155" s="24">
        <v>6852</v>
      </c>
      <c r="I155" s="92">
        <v>6835.5</v>
      </c>
      <c r="J155" s="32">
        <f t="shared" si="4"/>
        <v>1.3649475633335619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76" t="s">
        <v>359</v>
      </c>
      <c r="B156" s="69" t="s">
        <v>360</v>
      </c>
      <c r="C156" s="69" t="s">
        <v>9</v>
      </c>
      <c r="D156" s="69" t="s">
        <v>402</v>
      </c>
      <c r="E156" s="23">
        <v>2017</v>
      </c>
      <c r="F156" s="61">
        <v>0</v>
      </c>
      <c r="G156" s="61">
        <v>0</v>
      </c>
      <c r="H156" s="61">
        <v>0</v>
      </c>
      <c r="I156" s="92">
        <v>270.5</v>
      </c>
      <c r="J156" s="32">
        <f t="shared" si="4"/>
        <v>1.2757660727659867E-2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75" t="s">
        <v>219</v>
      </c>
      <c r="B157" s="49" t="s">
        <v>220</v>
      </c>
      <c r="C157" s="49" t="s">
        <v>9</v>
      </c>
      <c r="D157" s="56" t="s">
        <v>402</v>
      </c>
      <c r="E157" s="57">
        <v>2009</v>
      </c>
      <c r="F157" s="50">
        <v>425</v>
      </c>
      <c r="G157" s="57">
        <v>432</v>
      </c>
      <c r="H157" s="59">
        <v>454</v>
      </c>
      <c r="I157" s="92">
        <v>977</v>
      </c>
      <c r="J157" s="32">
        <f t="shared" si="4"/>
        <v>0.11840001343955721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74" t="s">
        <v>298</v>
      </c>
      <c r="B158" s="56" t="s">
        <v>299</v>
      </c>
      <c r="C158" s="56" t="s">
        <v>35</v>
      </c>
      <c r="D158" s="56" t="s">
        <v>402</v>
      </c>
      <c r="E158" s="59">
        <v>2016</v>
      </c>
      <c r="F158" s="61">
        <v>0</v>
      </c>
      <c r="G158" s="61">
        <v>0</v>
      </c>
      <c r="H158" s="59">
        <v>157</v>
      </c>
      <c r="I158" s="92">
        <v>199</v>
      </c>
      <c r="J158" s="32">
        <f t="shared" si="4"/>
        <v>1.7273286258631702E-2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36" t="s">
        <v>221</v>
      </c>
      <c r="B159" s="8" t="s">
        <v>222</v>
      </c>
      <c r="C159" s="8" t="s">
        <v>9</v>
      </c>
      <c r="D159" s="56" t="s">
        <v>402</v>
      </c>
      <c r="E159" s="23">
        <v>2010</v>
      </c>
      <c r="F159" s="9">
        <v>513</v>
      </c>
      <c r="G159" s="23">
        <v>490</v>
      </c>
      <c r="H159" s="24">
        <v>829</v>
      </c>
      <c r="I159" s="92">
        <v>569</v>
      </c>
      <c r="J159" s="32">
        <f t="shared" si="4"/>
        <v>0.12639270644984751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 s="36" t="s">
        <v>374</v>
      </c>
      <c r="B160" s="49" t="s">
        <v>218</v>
      </c>
      <c r="C160" s="8" t="s">
        <v>12</v>
      </c>
      <c r="D160" s="56" t="s">
        <v>402</v>
      </c>
      <c r="E160" s="57">
        <v>2009</v>
      </c>
      <c r="F160" s="50">
        <v>1911</v>
      </c>
      <c r="G160" s="57">
        <v>1719</v>
      </c>
      <c r="H160" s="59">
        <v>1852</v>
      </c>
      <c r="I160" s="92">
        <v>2018</v>
      </c>
      <c r="J160" s="32">
        <f t="shared" si="4"/>
        <v>0.397656490752475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 s="75" t="s">
        <v>223</v>
      </c>
      <c r="B161" s="49" t="s">
        <v>224</v>
      </c>
      <c r="C161" s="49" t="s">
        <v>12</v>
      </c>
      <c r="D161" s="56" t="s">
        <v>405</v>
      </c>
      <c r="E161" s="57">
        <v>2009</v>
      </c>
      <c r="F161" s="50">
        <v>2189</v>
      </c>
      <c r="G161" s="57">
        <v>2044</v>
      </c>
      <c r="H161" s="59">
        <v>1687</v>
      </c>
      <c r="I161" s="92">
        <v>1789</v>
      </c>
      <c r="J161" s="32">
        <f t="shared" si="4"/>
        <v>0.41345793704452954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46" t="s">
        <v>312</v>
      </c>
      <c r="B162" s="55" t="s">
        <v>313</v>
      </c>
      <c r="C162" s="55" t="s">
        <v>66</v>
      </c>
      <c r="D162" s="56" t="s">
        <v>405</v>
      </c>
      <c r="E162" s="23">
        <v>2015</v>
      </c>
      <c r="F162" s="71">
        <v>0</v>
      </c>
      <c r="G162" s="23">
        <v>0</v>
      </c>
      <c r="H162" s="70">
        <v>0</v>
      </c>
      <c r="I162" s="70">
        <v>0</v>
      </c>
      <c r="J162" s="32">
        <f t="shared" ref="J162:J175" si="5">((100/$H$176*H162)*1/4+(100/$I$176*I162)*1/4+(100/$F$176*F162)*1/4)+(100/$G$176*G162)*1/4</f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75" t="s">
        <v>226</v>
      </c>
      <c r="B163" s="49" t="s">
        <v>227</v>
      </c>
      <c r="C163" s="49" t="s">
        <v>12</v>
      </c>
      <c r="D163" s="56" t="s">
        <v>405</v>
      </c>
      <c r="E163" s="57">
        <v>2009</v>
      </c>
      <c r="F163" s="50">
        <v>3080</v>
      </c>
      <c r="G163" s="57">
        <v>3131</v>
      </c>
      <c r="H163" s="59">
        <v>3339</v>
      </c>
      <c r="I163" s="92">
        <v>3294</v>
      </c>
      <c r="J163" s="32">
        <f t="shared" si="5"/>
        <v>0.68194351837859446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75" t="s">
        <v>228</v>
      </c>
      <c r="B164" s="49" t="s">
        <v>229</v>
      </c>
      <c r="C164" s="49" t="s">
        <v>66</v>
      </c>
      <c r="D164" s="56" t="s">
        <v>405</v>
      </c>
      <c r="E164" s="57">
        <v>2012</v>
      </c>
      <c r="F164" s="50">
        <v>60</v>
      </c>
      <c r="G164" s="57">
        <v>38</v>
      </c>
      <c r="H164" s="59">
        <v>19</v>
      </c>
      <c r="I164" s="92">
        <v>92.5</v>
      </c>
      <c r="J164" s="32">
        <f t="shared" si="5"/>
        <v>1.0949801037046281E-2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36" t="s">
        <v>230</v>
      </c>
      <c r="B165" s="8" t="s">
        <v>231</v>
      </c>
      <c r="C165" s="8" t="s">
        <v>9</v>
      </c>
      <c r="D165" s="56" t="s">
        <v>405</v>
      </c>
      <c r="E165" s="23">
        <v>2014</v>
      </c>
      <c r="F165" s="9">
        <v>200</v>
      </c>
      <c r="G165" s="23">
        <v>181</v>
      </c>
      <c r="H165" s="24">
        <v>350</v>
      </c>
      <c r="I165" s="92">
        <v>209</v>
      </c>
      <c r="J165" s="32">
        <f t="shared" si="5"/>
        <v>4.9424898339900422E-2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75" t="s">
        <v>232</v>
      </c>
      <c r="B166" s="49" t="s">
        <v>233</v>
      </c>
      <c r="C166" s="49" t="s">
        <v>6</v>
      </c>
      <c r="D166" s="56" t="s">
        <v>405</v>
      </c>
      <c r="E166" s="57">
        <v>2009</v>
      </c>
      <c r="F166" s="50">
        <v>18234</v>
      </c>
      <c r="G166" s="57">
        <v>17904</v>
      </c>
      <c r="H166" s="59">
        <v>18232</v>
      </c>
      <c r="I166" s="92">
        <v>20114.833333333299</v>
      </c>
      <c r="J166" s="32">
        <f t="shared" si="5"/>
        <v>3.9517016856850331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75" t="s">
        <v>234</v>
      </c>
      <c r="B167" s="49" t="s">
        <v>235</v>
      </c>
      <c r="C167" s="49" t="s">
        <v>9</v>
      </c>
      <c r="D167" s="56" t="s">
        <v>405</v>
      </c>
      <c r="E167" s="57">
        <v>2012</v>
      </c>
      <c r="F167" s="50">
        <v>44</v>
      </c>
      <c r="G167" s="57">
        <v>24</v>
      </c>
      <c r="H167" s="59">
        <v>0</v>
      </c>
      <c r="I167" s="92">
        <v>51</v>
      </c>
      <c r="J167" s="32">
        <f t="shared" si="5"/>
        <v>6.3076119291473774E-3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36" t="s">
        <v>236</v>
      </c>
      <c r="B168" s="8" t="s">
        <v>237</v>
      </c>
      <c r="C168" s="8" t="s">
        <v>9</v>
      </c>
      <c r="D168" s="56" t="s">
        <v>405</v>
      </c>
      <c r="E168" s="23">
        <v>2011</v>
      </c>
      <c r="F168" s="50">
        <v>72</v>
      </c>
      <c r="G168" s="23">
        <v>102</v>
      </c>
      <c r="H168" s="24">
        <v>113</v>
      </c>
      <c r="I168" s="92">
        <v>40</v>
      </c>
      <c r="J168" s="32">
        <f t="shared" si="5"/>
        <v>1.7653007358224587E-2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s="4" customFormat="1" x14ac:dyDescent="0.2">
      <c r="A169" s="75" t="s">
        <v>238</v>
      </c>
      <c r="B169" s="49" t="s">
        <v>239</v>
      </c>
      <c r="C169" s="49" t="s">
        <v>9</v>
      </c>
      <c r="D169" s="56" t="s">
        <v>405</v>
      </c>
      <c r="E169" s="57">
        <v>2012</v>
      </c>
      <c r="F169" s="50">
        <v>353</v>
      </c>
      <c r="G169" s="57">
        <v>478</v>
      </c>
      <c r="H169" s="59">
        <v>549</v>
      </c>
      <c r="I169" s="92">
        <v>460</v>
      </c>
      <c r="J169" s="32">
        <f t="shared" si="5"/>
        <v>9.7438825954155095E-2</v>
      </c>
    </row>
    <row r="170" spans="1:37" x14ac:dyDescent="0.2">
      <c r="A170" s="75" t="s">
        <v>240</v>
      </c>
      <c r="B170" s="49" t="s">
        <v>241</v>
      </c>
      <c r="C170" s="49" t="s">
        <v>66</v>
      </c>
      <c r="D170" s="56" t="s">
        <v>405</v>
      </c>
      <c r="E170" s="57">
        <v>2010</v>
      </c>
      <c r="F170" s="50">
        <v>272</v>
      </c>
      <c r="G170" s="57">
        <v>170</v>
      </c>
      <c r="H170" s="59">
        <v>168</v>
      </c>
      <c r="I170" s="92">
        <v>307</v>
      </c>
      <c r="J170" s="32">
        <f t="shared" si="5"/>
        <v>4.8320300659050262E-2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75" t="s">
        <v>242</v>
      </c>
      <c r="B171" s="49" t="s">
        <v>243</v>
      </c>
      <c r="C171" s="49" t="s">
        <v>9</v>
      </c>
      <c r="D171" s="56" t="s">
        <v>405</v>
      </c>
      <c r="E171" s="57">
        <v>2013</v>
      </c>
      <c r="F171" s="50">
        <v>214</v>
      </c>
      <c r="G171" s="57">
        <v>282</v>
      </c>
      <c r="H171" s="59">
        <v>295</v>
      </c>
      <c r="I171" s="92">
        <v>364</v>
      </c>
      <c r="J171" s="32">
        <f t="shared" si="5"/>
        <v>6.0726226237173477E-2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75" t="s">
        <v>367</v>
      </c>
      <c r="B172" s="49" t="s">
        <v>225</v>
      </c>
      <c r="C172" s="49" t="s">
        <v>6</v>
      </c>
      <c r="D172" s="56" t="s">
        <v>405</v>
      </c>
      <c r="E172" s="57">
        <v>2009</v>
      </c>
      <c r="F172" s="73">
        <v>6005</v>
      </c>
      <c r="G172" s="57">
        <v>7284</v>
      </c>
      <c r="H172" s="59">
        <v>7289</v>
      </c>
      <c r="I172" s="92">
        <v>6797</v>
      </c>
      <c r="J172" s="32">
        <f t="shared" si="5"/>
        <v>1.4560302176108313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75" t="s">
        <v>388</v>
      </c>
      <c r="B173" s="49" t="s">
        <v>389</v>
      </c>
      <c r="C173" s="49" t="s">
        <v>66</v>
      </c>
      <c r="D173" s="56" t="s">
        <v>405</v>
      </c>
      <c r="E173" s="50">
        <v>2012</v>
      </c>
      <c r="F173" s="50">
        <v>509</v>
      </c>
      <c r="G173" s="50">
        <f>395+54</f>
        <v>449</v>
      </c>
      <c r="H173" s="88">
        <f>16+425</f>
        <v>441</v>
      </c>
      <c r="I173" s="92">
        <v>734.66666666666697</v>
      </c>
      <c r="J173" s="62">
        <f t="shared" si="5"/>
        <v>0.11206591210172782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75" t="s">
        <v>368</v>
      </c>
      <c r="B174" s="49" t="s">
        <v>369</v>
      </c>
      <c r="C174" s="49" t="s">
        <v>66</v>
      </c>
      <c r="D174" s="56" t="s">
        <v>405</v>
      </c>
      <c r="E174" s="57">
        <v>2009</v>
      </c>
      <c r="F174" s="9">
        <v>473</v>
      </c>
      <c r="G174" s="57">
        <v>882</v>
      </c>
      <c r="H174" s="59">
        <v>923</v>
      </c>
      <c r="I174" s="92">
        <v>999.83333333333303</v>
      </c>
      <c r="J174" s="32">
        <f t="shared" si="5"/>
        <v>0.17232107946711306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75" t="s">
        <v>124</v>
      </c>
      <c r="B175" s="49" t="s">
        <v>125</v>
      </c>
      <c r="C175" s="49" t="s">
        <v>126</v>
      </c>
      <c r="D175" s="56" t="s">
        <v>400</v>
      </c>
      <c r="E175" s="57">
        <v>2009</v>
      </c>
      <c r="F175" s="50">
        <v>5412</v>
      </c>
      <c r="G175" s="57">
        <v>5201</v>
      </c>
      <c r="H175" s="59">
        <v>4637</v>
      </c>
      <c r="I175" s="92">
        <v>5882</v>
      </c>
      <c r="J175" s="32">
        <f t="shared" si="5"/>
        <v>1.123153348217004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F176" s="41">
        <f>SUM(F2:F175)</f>
        <v>442618</v>
      </c>
      <c r="G176" s="41">
        <f>SUM(G2:G175)</f>
        <v>423408</v>
      </c>
      <c r="H176" s="41">
        <f>SUM(H2:H175)</f>
        <v>497604</v>
      </c>
      <c r="I176" s="41">
        <v>530073.66666666663</v>
      </c>
      <c r="J176" s="41">
        <f>SUM(J2:J175)</f>
        <v>100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</sheetData>
  <autoFilter ref="A1:J176">
    <sortState ref="A2:J176">
      <sortCondition ref="D1:D176"/>
    </sortState>
  </autoFilter>
  <sortState ref="A2:J175">
    <sortCondition ref="D2:D175"/>
    <sortCondition ref="A2:A175"/>
  </sortState>
  <pageMargins left="0.7" right="0.7" top="0.75" bottom="0.75" header="0.3" footer="0.3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J176"/>
  <sheetViews>
    <sheetView zoomScaleNormal="100" workbookViewId="0"/>
  </sheetViews>
  <sheetFormatPr baseColWidth="10" defaultRowHeight="12.75" x14ac:dyDescent="0.2"/>
  <cols>
    <col min="1" max="1" width="17.42578125" style="5" bestFit="1" customWidth="1"/>
    <col min="2" max="2" width="45.5703125" style="5" bestFit="1" customWidth="1"/>
    <col min="3" max="3" width="9.42578125" style="5" bestFit="1" customWidth="1"/>
    <col min="4" max="4" width="31" style="5" bestFit="1" customWidth="1"/>
    <col min="5" max="5" width="6.85546875" style="5" bestFit="1" customWidth="1"/>
    <col min="6" max="8" width="6.28515625" style="5" customWidth="1"/>
    <col min="9" max="9" width="10.28515625" style="5" customWidth="1"/>
    <col min="10" max="12" width="10.5703125" style="5" customWidth="1"/>
    <col min="13" max="13" width="15.140625" style="38" bestFit="1" customWidth="1"/>
    <col min="14" max="14" width="10.5703125" style="5" bestFit="1" customWidth="1"/>
    <col min="15" max="16" width="10.5703125" style="5" customWidth="1"/>
    <col min="17" max="17" width="11.42578125" style="38"/>
    <col min="18" max="16384" width="11.42578125" style="5"/>
  </cols>
  <sheetData>
    <row r="1" spans="1:36" s="39" customFormat="1" ht="38.25" x14ac:dyDescent="0.2">
      <c r="A1" s="14" t="s">
        <v>255</v>
      </c>
      <c r="B1" s="25" t="s">
        <v>1</v>
      </c>
      <c r="C1" s="25" t="s">
        <v>2</v>
      </c>
      <c r="D1" s="25" t="s">
        <v>3</v>
      </c>
      <c r="E1" s="14" t="s">
        <v>254</v>
      </c>
      <c r="F1" s="14" t="s">
        <v>260</v>
      </c>
      <c r="G1" s="14" t="s">
        <v>268</v>
      </c>
      <c r="H1" s="14" t="s">
        <v>321</v>
      </c>
      <c r="I1" s="14" t="s">
        <v>324</v>
      </c>
      <c r="J1" s="30" t="s">
        <v>261</v>
      </c>
      <c r="K1" s="30" t="s">
        <v>269</v>
      </c>
      <c r="L1" s="30" t="s">
        <v>322</v>
      </c>
      <c r="M1" s="30" t="s">
        <v>325</v>
      </c>
      <c r="N1" s="30" t="s">
        <v>262</v>
      </c>
      <c r="O1" s="30" t="s">
        <v>270</v>
      </c>
      <c r="P1" s="30" t="s">
        <v>323</v>
      </c>
      <c r="Q1" s="30" t="s">
        <v>326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x14ac:dyDescent="0.2">
      <c r="A2" s="46" t="s">
        <v>48</v>
      </c>
      <c r="B2" s="21" t="s">
        <v>49</v>
      </c>
      <c r="C2" s="21" t="s">
        <v>9</v>
      </c>
      <c r="D2" s="22" t="s">
        <v>271</v>
      </c>
      <c r="E2" s="23">
        <v>2015</v>
      </c>
      <c r="F2" s="29">
        <v>4</v>
      </c>
      <c r="G2" s="29">
        <v>5</v>
      </c>
      <c r="H2" s="21">
        <v>2</v>
      </c>
      <c r="I2" s="27">
        <f t="shared" ref="I2:I33" si="0">((100/$G$176*G2)*1/3+(100/$H$176*H2)*1/3+(100/$F$176*F2)*1/3)</f>
        <v>1.2753687760103147E-2</v>
      </c>
      <c r="J2" s="31">
        <v>0</v>
      </c>
      <c r="K2" s="31">
        <v>0</v>
      </c>
      <c r="L2" s="21">
        <v>0</v>
      </c>
      <c r="M2" s="27">
        <f t="shared" ref="M2:M33" si="1">((100/$K$176*K2)*1/3+(100/$L$176*L2)*1/3+(100/$J$176*J2)*1/3)</f>
        <v>0</v>
      </c>
      <c r="N2" s="31">
        <v>2.4262861982367698</v>
      </c>
      <c r="O2" s="31">
        <v>3.2020553954098498</v>
      </c>
      <c r="P2" s="21">
        <v>0.81789243369266906</v>
      </c>
      <c r="Q2" s="10">
        <f t="shared" ref="Q2:Q33" si="2">((100/$O$176*O2)*1/3+(100/$P$176*P2)*1/3+(100/$N$176*N2)*1/3)</f>
        <v>1.3090210940937031E-2</v>
      </c>
    </row>
    <row r="3" spans="1:36" x14ac:dyDescent="0.2">
      <c r="A3" s="46" t="s">
        <v>50</v>
      </c>
      <c r="B3" s="21" t="s">
        <v>51</v>
      </c>
      <c r="C3" s="21" t="s">
        <v>9</v>
      </c>
      <c r="D3" s="22" t="s">
        <v>271</v>
      </c>
      <c r="E3" s="23">
        <v>2014</v>
      </c>
      <c r="F3" s="29">
        <v>2</v>
      </c>
      <c r="G3" s="29">
        <v>1</v>
      </c>
      <c r="H3" s="55">
        <v>0</v>
      </c>
      <c r="I3" s="27">
        <f t="shared" si="0"/>
        <v>3.5266764032939853E-3</v>
      </c>
      <c r="J3" s="31">
        <v>0</v>
      </c>
      <c r="K3" s="31">
        <v>0</v>
      </c>
      <c r="L3" s="55">
        <v>0</v>
      </c>
      <c r="M3" s="27">
        <f t="shared" si="1"/>
        <v>0</v>
      </c>
      <c r="N3" s="31">
        <v>0.74119169777058802</v>
      </c>
      <c r="O3" s="31">
        <v>9.0535742337586392E-2</v>
      </c>
      <c r="P3" s="55">
        <v>0</v>
      </c>
      <c r="Q3" s="10">
        <f t="shared" si="2"/>
        <v>1.7228784535677757E-3</v>
      </c>
    </row>
    <row r="4" spans="1:36" x14ac:dyDescent="0.2">
      <c r="A4" s="35" t="s">
        <v>272</v>
      </c>
      <c r="B4" s="22" t="s">
        <v>273</v>
      </c>
      <c r="C4" s="22" t="s">
        <v>9</v>
      </c>
      <c r="D4" s="22" t="s">
        <v>271</v>
      </c>
      <c r="E4" s="24">
        <v>2016</v>
      </c>
      <c r="F4" s="28">
        <v>0</v>
      </c>
      <c r="G4" s="21">
        <v>5</v>
      </c>
      <c r="H4" s="55">
        <v>4</v>
      </c>
      <c r="I4" s="27">
        <f t="shared" si="0"/>
        <v>1.0241249617175281E-2</v>
      </c>
      <c r="J4" s="28">
        <v>0</v>
      </c>
      <c r="K4" s="42">
        <v>0</v>
      </c>
      <c r="L4" s="55">
        <v>0</v>
      </c>
      <c r="M4" s="27">
        <f t="shared" si="1"/>
        <v>0</v>
      </c>
      <c r="N4" s="28">
        <v>0</v>
      </c>
      <c r="O4" s="42">
        <v>1.3798228303843201</v>
      </c>
      <c r="P4" s="55">
        <v>0.95808396825529507</v>
      </c>
      <c r="Q4" s="10">
        <f t="shared" si="2"/>
        <v>4.661779349149511E-3</v>
      </c>
    </row>
    <row r="5" spans="1:36" x14ac:dyDescent="0.2">
      <c r="A5" s="46" t="s">
        <v>52</v>
      </c>
      <c r="B5" s="21" t="s">
        <v>53</v>
      </c>
      <c r="C5" s="21" t="s">
        <v>9</v>
      </c>
      <c r="D5" s="22" t="s">
        <v>271</v>
      </c>
      <c r="E5" s="23">
        <v>2015</v>
      </c>
      <c r="F5" s="29">
        <v>2</v>
      </c>
      <c r="G5" s="29">
        <v>1</v>
      </c>
      <c r="H5" s="55">
        <v>2</v>
      </c>
      <c r="I5" s="27">
        <f t="shared" si="0"/>
        <v>5.7487504872439435E-3</v>
      </c>
      <c r="J5" s="31">
        <v>0</v>
      </c>
      <c r="K5" s="31">
        <v>0</v>
      </c>
      <c r="L5" s="55">
        <v>0</v>
      </c>
      <c r="M5" s="27">
        <f t="shared" si="1"/>
        <v>0</v>
      </c>
      <c r="N5" s="31">
        <v>1.0619218908409001</v>
      </c>
      <c r="O5" s="31">
        <v>0.22360680103302</v>
      </c>
      <c r="P5" s="55">
        <v>0.49205641990568905</v>
      </c>
      <c r="Q5" s="10">
        <f t="shared" si="2"/>
        <v>3.6276912779527404E-3</v>
      </c>
    </row>
    <row r="6" spans="1:36" x14ac:dyDescent="0.2">
      <c r="A6" s="46" t="s">
        <v>54</v>
      </c>
      <c r="B6" s="21" t="s">
        <v>55</v>
      </c>
      <c r="C6" s="21" t="s">
        <v>6</v>
      </c>
      <c r="D6" s="22" t="s">
        <v>271</v>
      </c>
      <c r="E6" s="23">
        <v>2009</v>
      </c>
      <c r="F6" s="29">
        <v>869</v>
      </c>
      <c r="G6" s="29">
        <v>891</v>
      </c>
      <c r="H6" s="55">
        <v>830</v>
      </c>
      <c r="I6" s="27">
        <f t="shared" si="0"/>
        <v>2.9837770043893102</v>
      </c>
      <c r="J6" s="31">
        <v>554.36052633704003</v>
      </c>
      <c r="K6" s="31">
        <v>554.47781869079301</v>
      </c>
      <c r="L6" s="55">
        <v>402.67030763994302</v>
      </c>
      <c r="M6" s="27">
        <f t="shared" si="1"/>
        <v>2.8878686866910734</v>
      </c>
      <c r="N6" s="31">
        <v>514.74227122729201</v>
      </c>
      <c r="O6" s="31">
        <v>518.65518177921797</v>
      </c>
      <c r="P6" s="55">
        <v>439.79051104343301</v>
      </c>
      <c r="Q6" s="10">
        <f t="shared" si="2"/>
        <v>2.9796396679421484</v>
      </c>
    </row>
    <row r="7" spans="1:36" x14ac:dyDescent="0.2">
      <c r="A7" s="46" t="s">
        <v>56</v>
      </c>
      <c r="B7" s="21" t="s">
        <v>57</v>
      </c>
      <c r="C7" s="21" t="s">
        <v>9</v>
      </c>
      <c r="D7" s="22" t="s">
        <v>271</v>
      </c>
      <c r="E7" s="23">
        <v>2009</v>
      </c>
      <c r="F7" s="29">
        <v>69</v>
      </c>
      <c r="G7" s="29">
        <v>76</v>
      </c>
      <c r="H7" s="55">
        <v>98</v>
      </c>
      <c r="I7" s="27">
        <f t="shared" si="0"/>
        <v>0.27866790805617597</v>
      </c>
      <c r="J7" s="31">
        <v>32.719454479214399</v>
      </c>
      <c r="K7" s="31">
        <v>31.452618533176199</v>
      </c>
      <c r="L7" s="55">
        <v>44.399965156893103</v>
      </c>
      <c r="M7" s="27">
        <f t="shared" si="1"/>
        <v>0.20641607698673442</v>
      </c>
      <c r="N7" s="31">
        <v>30.213519249487501</v>
      </c>
      <c r="O7" s="31">
        <v>51.069638342294702</v>
      </c>
      <c r="P7" s="55">
        <v>62.620782826873203</v>
      </c>
      <c r="Q7" s="10">
        <f t="shared" si="2"/>
        <v>0.28893629163073109</v>
      </c>
    </row>
    <row r="8" spans="1:36" x14ac:dyDescent="0.2">
      <c r="A8" s="46" t="s">
        <v>58</v>
      </c>
      <c r="B8" s="21" t="s">
        <v>59</v>
      </c>
      <c r="C8" s="21" t="s">
        <v>6</v>
      </c>
      <c r="D8" s="22" t="s">
        <v>271</v>
      </c>
      <c r="E8" s="23">
        <v>2009</v>
      </c>
      <c r="F8" s="29">
        <v>475</v>
      </c>
      <c r="G8" s="29">
        <v>523</v>
      </c>
      <c r="H8" s="55">
        <v>608</v>
      </c>
      <c r="I8" s="27">
        <f t="shared" si="0"/>
        <v>1.8441106600567323</v>
      </c>
      <c r="J8" s="31">
        <v>274.16614086250701</v>
      </c>
      <c r="K8" s="31">
        <v>362.00844451525597</v>
      </c>
      <c r="L8" s="55">
        <v>393.18133868410899</v>
      </c>
      <c r="M8" s="27">
        <f t="shared" si="1"/>
        <v>1.9555623719043811</v>
      </c>
      <c r="N8" s="31">
        <v>264.282692737346</v>
      </c>
      <c r="O8" s="31">
        <v>324.51818028405501</v>
      </c>
      <c r="P8" s="55">
        <v>323.83995154718798</v>
      </c>
      <c r="Q8" s="10">
        <f t="shared" si="2"/>
        <v>1.8401940897750941</v>
      </c>
    </row>
    <row r="9" spans="1:36" x14ac:dyDescent="0.2">
      <c r="A9" s="46" t="s">
        <v>60</v>
      </c>
      <c r="B9" s="21" t="s">
        <v>61</v>
      </c>
      <c r="C9" s="21" t="s">
        <v>12</v>
      </c>
      <c r="D9" s="22" t="s">
        <v>271</v>
      </c>
      <c r="E9" s="23">
        <v>2009</v>
      </c>
      <c r="F9" s="29">
        <v>150</v>
      </c>
      <c r="G9" s="29">
        <v>172</v>
      </c>
      <c r="H9" s="55">
        <v>170</v>
      </c>
      <c r="I9" s="27">
        <f t="shared" si="0"/>
        <v>0.56584079549873745</v>
      </c>
      <c r="J9" s="31">
        <v>49.322062060224098</v>
      </c>
      <c r="K9" s="31">
        <v>60.422415138237</v>
      </c>
      <c r="L9" s="55">
        <v>51.4147609625253</v>
      </c>
      <c r="M9" s="27">
        <f t="shared" si="1"/>
        <v>0.30695462431136361</v>
      </c>
      <c r="N9" s="31">
        <v>54.327335950213403</v>
      </c>
      <c r="O9" s="31">
        <v>62.133872553271097</v>
      </c>
      <c r="P9" s="55">
        <v>57.694035799540202</v>
      </c>
      <c r="Q9" s="10">
        <f t="shared" si="2"/>
        <v>0.35157819961728526</v>
      </c>
    </row>
    <row r="10" spans="1:36" x14ac:dyDescent="0.2">
      <c r="A10" s="46" t="s">
        <v>62</v>
      </c>
      <c r="B10" s="21" t="s">
        <v>63</v>
      </c>
      <c r="C10" s="21" t="s">
        <v>6</v>
      </c>
      <c r="D10" s="22" t="s">
        <v>271</v>
      </c>
      <c r="E10" s="23">
        <v>2009</v>
      </c>
      <c r="F10" s="29">
        <v>956</v>
      </c>
      <c r="G10" s="29">
        <v>907</v>
      </c>
      <c r="H10" s="55">
        <v>897</v>
      </c>
      <c r="I10" s="27">
        <f t="shared" si="0"/>
        <v>3.1797428517739075</v>
      </c>
      <c r="J10" s="31">
        <v>702.82695201331603</v>
      </c>
      <c r="K10" s="31">
        <v>633.69251730121005</v>
      </c>
      <c r="L10" s="55">
        <v>624.18421172240699</v>
      </c>
      <c r="M10" s="27">
        <f t="shared" si="1"/>
        <v>3.7414212902510409</v>
      </c>
      <c r="N10" s="31">
        <v>675.59788151318696</v>
      </c>
      <c r="O10" s="31">
        <v>609.80927390617398</v>
      </c>
      <c r="P10" s="55">
        <v>555.27027486571501</v>
      </c>
      <c r="Q10" s="10">
        <f t="shared" si="2"/>
        <v>3.7249891916053741</v>
      </c>
    </row>
    <row r="11" spans="1:36" x14ac:dyDescent="0.2">
      <c r="A11" s="46" t="s">
        <v>64</v>
      </c>
      <c r="B11" s="21" t="s">
        <v>65</v>
      </c>
      <c r="C11" s="21" t="s">
        <v>12</v>
      </c>
      <c r="D11" s="22" t="s">
        <v>271</v>
      </c>
      <c r="E11" s="23">
        <v>2009</v>
      </c>
      <c r="F11" s="29">
        <v>401</v>
      </c>
      <c r="G11" s="29">
        <v>403</v>
      </c>
      <c r="H11" s="55">
        <v>430</v>
      </c>
      <c r="I11" s="27">
        <f t="shared" si="0"/>
        <v>1.4196271556053373</v>
      </c>
      <c r="J11" s="31">
        <v>148.40480469786499</v>
      </c>
      <c r="K11" s="31">
        <v>160.654402238036</v>
      </c>
      <c r="L11" s="55">
        <v>164.01884913606301</v>
      </c>
      <c r="M11" s="27">
        <f t="shared" si="1"/>
        <v>0.90083818030783225</v>
      </c>
      <c r="N11" s="31">
        <v>151.44417448902499</v>
      </c>
      <c r="O11" s="31">
        <v>142.49805246308</v>
      </c>
      <c r="P11" s="55">
        <v>146.24171218325</v>
      </c>
      <c r="Q11" s="10">
        <f t="shared" si="2"/>
        <v>0.88960537785442151</v>
      </c>
    </row>
    <row r="12" spans="1:36" x14ac:dyDescent="0.2">
      <c r="A12" s="35" t="s">
        <v>274</v>
      </c>
      <c r="B12" s="22" t="s">
        <v>275</v>
      </c>
      <c r="C12" s="22" t="s">
        <v>35</v>
      </c>
      <c r="D12" s="22" t="s">
        <v>271</v>
      </c>
      <c r="E12" s="24">
        <v>2016</v>
      </c>
      <c r="F12" s="28">
        <v>0</v>
      </c>
      <c r="G12" s="21">
        <v>1</v>
      </c>
      <c r="H12" s="55">
        <v>3</v>
      </c>
      <c r="I12" s="27">
        <f t="shared" si="0"/>
        <v>4.4925314157800104E-3</v>
      </c>
      <c r="J12" s="28">
        <v>0</v>
      </c>
      <c r="K12" s="42">
        <v>0</v>
      </c>
      <c r="L12" s="55">
        <v>0</v>
      </c>
      <c r="M12" s="27">
        <f t="shared" si="1"/>
        <v>0</v>
      </c>
      <c r="N12" s="28">
        <v>0</v>
      </c>
      <c r="O12" s="42">
        <v>0.18919350370197999</v>
      </c>
      <c r="P12" s="55">
        <v>1.2415096946384601</v>
      </c>
      <c r="Q12" s="10">
        <f t="shared" si="2"/>
        <v>2.829154073145203E-3</v>
      </c>
    </row>
    <row r="13" spans="1:36" x14ac:dyDescent="0.2">
      <c r="A13" s="46" t="s">
        <v>67</v>
      </c>
      <c r="B13" s="21" t="s">
        <v>68</v>
      </c>
      <c r="C13" s="21" t="s">
        <v>6</v>
      </c>
      <c r="D13" s="22" t="s">
        <v>271</v>
      </c>
      <c r="E13" s="23">
        <v>2009</v>
      </c>
      <c r="F13" s="29">
        <v>1369</v>
      </c>
      <c r="G13" s="29">
        <v>1506</v>
      </c>
      <c r="H13" s="55">
        <v>1708</v>
      </c>
      <c r="I13" s="27">
        <f t="shared" si="0"/>
        <v>5.26412503386394</v>
      </c>
      <c r="J13" s="31">
        <v>761.59817350137098</v>
      </c>
      <c r="K13" s="31">
        <v>945.74163291191803</v>
      </c>
      <c r="L13" s="55">
        <v>1151.61001021987</v>
      </c>
      <c r="M13" s="27">
        <f t="shared" si="1"/>
        <v>5.4293231971463172</v>
      </c>
      <c r="N13" s="31">
        <v>688.06837877851001</v>
      </c>
      <c r="O13" s="31">
        <v>825.60922214290395</v>
      </c>
      <c r="P13" s="55">
        <v>973.72488002535795</v>
      </c>
      <c r="Q13" s="10">
        <f t="shared" si="2"/>
        <v>5.0098925203408893</v>
      </c>
    </row>
    <row r="14" spans="1:36" x14ac:dyDescent="0.2">
      <c r="A14" s="46" t="s">
        <v>69</v>
      </c>
      <c r="B14" s="21" t="s">
        <v>70</v>
      </c>
      <c r="C14" s="21" t="s">
        <v>9</v>
      </c>
      <c r="D14" s="22" t="s">
        <v>271</v>
      </c>
      <c r="E14" s="23">
        <v>2013</v>
      </c>
      <c r="F14" s="29">
        <v>5</v>
      </c>
      <c r="G14" s="29">
        <v>4</v>
      </c>
      <c r="H14" s="55">
        <v>10</v>
      </c>
      <c r="I14" s="27">
        <f t="shared" si="0"/>
        <v>2.1666191862767366E-2</v>
      </c>
      <c r="J14" s="31">
        <v>0</v>
      </c>
      <c r="K14" s="31">
        <v>0</v>
      </c>
      <c r="L14" s="55">
        <v>0</v>
      </c>
      <c r="M14" s="27">
        <f t="shared" si="1"/>
        <v>0</v>
      </c>
      <c r="N14" s="31">
        <v>5.8773490157292398</v>
      </c>
      <c r="O14" s="31">
        <v>1.61965715734365</v>
      </c>
      <c r="P14" s="55">
        <v>6.8940738393908596</v>
      </c>
      <c r="Q14" s="10">
        <f t="shared" si="2"/>
        <v>2.9072958923465779E-2</v>
      </c>
    </row>
    <row r="15" spans="1:36" x14ac:dyDescent="0.2">
      <c r="A15" s="46" t="s">
        <v>71</v>
      </c>
      <c r="B15" s="21" t="s">
        <v>72</v>
      </c>
      <c r="C15" s="21" t="s">
        <v>9</v>
      </c>
      <c r="D15" s="22" t="s">
        <v>271</v>
      </c>
      <c r="E15" s="23">
        <v>2014</v>
      </c>
      <c r="F15" s="29">
        <v>15</v>
      </c>
      <c r="G15" s="29">
        <v>10</v>
      </c>
      <c r="H15" s="55">
        <v>13</v>
      </c>
      <c r="I15" s="27">
        <f t="shared" si="0"/>
        <v>4.37921052950173E-2</v>
      </c>
      <c r="J15" s="31">
        <v>0</v>
      </c>
      <c r="K15" s="31">
        <v>0</v>
      </c>
      <c r="L15" s="55">
        <v>0</v>
      </c>
      <c r="M15" s="27">
        <f t="shared" si="1"/>
        <v>0</v>
      </c>
      <c r="N15" s="31">
        <v>7.65294670962298</v>
      </c>
      <c r="O15" s="31">
        <v>3.1914023040553201</v>
      </c>
      <c r="P15" s="55">
        <v>4.4856895671953501</v>
      </c>
      <c r="Q15" s="10">
        <f t="shared" si="2"/>
        <v>3.117094585877549E-2</v>
      </c>
    </row>
    <row r="16" spans="1:36" x14ac:dyDescent="0.2">
      <c r="A16" s="76" t="s">
        <v>327</v>
      </c>
      <c r="B16" s="69" t="s">
        <v>328</v>
      </c>
      <c r="C16" s="69" t="s">
        <v>35</v>
      </c>
      <c r="D16" s="69" t="s">
        <v>271</v>
      </c>
      <c r="E16" s="23">
        <v>2017</v>
      </c>
      <c r="F16" s="63">
        <v>0</v>
      </c>
      <c r="G16" s="63">
        <v>0</v>
      </c>
      <c r="H16" s="55">
        <v>3</v>
      </c>
      <c r="I16" s="27">
        <f t="shared" si="0"/>
        <v>3.3331111259249382E-3</v>
      </c>
      <c r="J16" s="63">
        <v>0</v>
      </c>
      <c r="K16" s="63">
        <v>0</v>
      </c>
      <c r="L16" s="55">
        <v>0</v>
      </c>
      <c r="M16" s="27">
        <f t="shared" si="1"/>
        <v>0</v>
      </c>
      <c r="N16" s="63">
        <v>0</v>
      </c>
      <c r="O16" s="63">
        <v>0</v>
      </c>
      <c r="P16" s="55">
        <v>0.33419121023471304</v>
      </c>
      <c r="Q16" s="10">
        <f t="shared" si="2"/>
        <v>6.5925263874203619E-4</v>
      </c>
    </row>
    <row r="17" spans="1:17" x14ac:dyDescent="0.2">
      <c r="A17" s="46" t="s">
        <v>73</v>
      </c>
      <c r="B17" s="21" t="s">
        <v>74</v>
      </c>
      <c r="C17" s="21" t="s">
        <v>9</v>
      </c>
      <c r="D17" s="22" t="s">
        <v>271</v>
      </c>
      <c r="E17" s="23">
        <v>2012</v>
      </c>
      <c r="F17" s="29">
        <v>55</v>
      </c>
      <c r="G17" s="29">
        <v>57</v>
      </c>
      <c r="H17" s="55">
        <v>74</v>
      </c>
      <c r="I17" s="27">
        <f t="shared" si="0"/>
        <v>0.2134032407474577</v>
      </c>
      <c r="J17" s="31">
        <v>0</v>
      </c>
      <c r="K17" s="31">
        <v>22.6495033058122</v>
      </c>
      <c r="L17" s="55">
        <v>26.9412590045436</v>
      </c>
      <c r="M17" s="27">
        <f t="shared" si="1"/>
        <v>9.3045538053749127E-2</v>
      </c>
      <c r="N17" s="31">
        <v>26.038771130493799</v>
      </c>
      <c r="O17" s="31">
        <v>27.364868930401698</v>
      </c>
      <c r="P17" s="55">
        <v>36.2511556851303</v>
      </c>
      <c r="Q17" s="10">
        <f t="shared" si="2"/>
        <v>0.1806196248154151</v>
      </c>
    </row>
    <row r="18" spans="1:17" x14ac:dyDescent="0.2">
      <c r="A18" s="46" t="s">
        <v>75</v>
      </c>
      <c r="B18" s="21" t="s">
        <v>76</v>
      </c>
      <c r="C18" s="21" t="s">
        <v>9</v>
      </c>
      <c r="D18" s="22" t="s">
        <v>271</v>
      </c>
      <c r="E18" s="23">
        <v>2014</v>
      </c>
      <c r="F18" s="29">
        <v>5</v>
      </c>
      <c r="G18" s="29">
        <v>8</v>
      </c>
      <c r="H18" s="55">
        <v>7</v>
      </c>
      <c r="I18" s="27">
        <f t="shared" si="0"/>
        <v>2.297076189626272E-2</v>
      </c>
      <c r="J18" s="31">
        <v>0</v>
      </c>
      <c r="K18" s="31">
        <v>0</v>
      </c>
      <c r="L18" s="55">
        <v>0</v>
      </c>
      <c r="M18" s="27">
        <f t="shared" si="1"/>
        <v>0</v>
      </c>
      <c r="N18" s="31">
        <v>2.0712848347089201</v>
      </c>
      <c r="O18" s="31">
        <v>3.7630520056063901</v>
      </c>
      <c r="P18" s="55">
        <v>4.4238096333648</v>
      </c>
      <c r="Q18" s="10">
        <f t="shared" si="2"/>
        <v>2.0592381278331424E-2</v>
      </c>
    </row>
    <row r="19" spans="1:17" x14ac:dyDescent="0.2">
      <c r="A19" s="46" t="s">
        <v>77</v>
      </c>
      <c r="B19" s="21" t="s">
        <v>78</v>
      </c>
      <c r="C19" s="21" t="s">
        <v>9</v>
      </c>
      <c r="D19" s="22" t="s">
        <v>271</v>
      </c>
      <c r="E19" s="23">
        <v>2014</v>
      </c>
      <c r="F19" s="29">
        <v>11</v>
      </c>
      <c r="G19" s="29">
        <v>7</v>
      </c>
      <c r="H19" s="55">
        <v>11</v>
      </c>
      <c r="I19" s="27">
        <f t="shared" si="0"/>
        <v>3.3357258114624304E-2</v>
      </c>
      <c r="J19" s="31">
        <v>0</v>
      </c>
      <c r="K19" s="31">
        <v>0</v>
      </c>
      <c r="L19" s="55">
        <v>0</v>
      </c>
      <c r="M19" s="27">
        <f t="shared" si="1"/>
        <v>0</v>
      </c>
      <c r="N19" s="31">
        <v>3.3149227842893301</v>
      </c>
      <c r="O19" s="31">
        <v>3.07873284135457</v>
      </c>
      <c r="P19" s="55">
        <v>2.9087012047645899</v>
      </c>
      <c r="Q19" s="10">
        <f t="shared" si="2"/>
        <v>1.881454236200605E-2</v>
      </c>
    </row>
    <row r="20" spans="1:17" x14ac:dyDescent="0.2">
      <c r="A20" s="46" t="s">
        <v>363</v>
      </c>
      <c r="B20" s="55" t="s">
        <v>364</v>
      </c>
      <c r="C20" s="55" t="s">
        <v>66</v>
      </c>
      <c r="D20" s="56" t="s">
        <v>271</v>
      </c>
      <c r="E20" s="23">
        <v>2009</v>
      </c>
      <c r="F20" s="64">
        <v>39</v>
      </c>
      <c r="G20" s="64">
        <v>51</v>
      </c>
      <c r="H20" s="55">
        <v>50</v>
      </c>
      <c r="I20" s="27">
        <f t="shared" si="0"/>
        <v>0.16084378109341649</v>
      </c>
      <c r="J20" s="65">
        <v>9.1090513237072095</v>
      </c>
      <c r="K20" s="65">
        <v>23.3506023567878</v>
      </c>
      <c r="L20" s="55">
        <v>35.8079311643857</v>
      </c>
      <c r="M20" s="27">
        <f t="shared" si="1"/>
        <v>0.12874377309583901</v>
      </c>
      <c r="N20" s="65">
        <v>20.249500311802301</v>
      </c>
      <c r="O20" s="65">
        <v>22.0328204295982</v>
      </c>
      <c r="P20" s="55">
        <v>31.531650579216802</v>
      </c>
      <c r="Q20" s="10">
        <f t="shared" si="2"/>
        <v>0.14856207516239237</v>
      </c>
    </row>
    <row r="21" spans="1:17" x14ac:dyDescent="0.2">
      <c r="A21" s="46" t="s">
        <v>79</v>
      </c>
      <c r="B21" s="21" t="s">
        <v>80</v>
      </c>
      <c r="C21" s="21" t="s">
        <v>6</v>
      </c>
      <c r="D21" s="22" t="s">
        <v>276</v>
      </c>
      <c r="E21" s="23">
        <v>2009</v>
      </c>
      <c r="F21" s="29">
        <v>579</v>
      </c>
      <c r="G21" s="29">
        <v>576</v>
      </c>
      <c r="H21" s="55">
        <v>584</v>
      </c>
      <c r="I21" s="27">
        <f t="shared" si="0"/>
        <v>2.0019923643104751</v>
      </c>
      <c r="J21" s="31">
        <v>371.00020653584801</v>
      </c>
      <c r="K21" s="31">
        <v>381.22607904795899</v>
      </c>
      <c r="L21" s="55">
        <v>364.844478632186</v>
      </c>
      <c r="M21" s="27">
        <f t="shared" si="1"/>
        <v>2.1293017174955455</v>
      </c>
      <c r="N21" s="31">
        <v>332.74553372821202</v>
      </c>
      <c r="O21" s="31">
        <v>348.82333875855198</v>
      </c>
      <c r="P21" s="55">
        <v>357.96001156066097</v>
      </c>
      <c r="Q21" s="10">
        <f t="shared" si="2"/>
        <v>2.0986672160977373</v>
      </c>
    </row>
    <row r="22" spans="1:17" x14ac:dyDescent="0.2">
      <c r="A22" s="46" t="s">
        <v>81</v>
      </c>
      <c r="B22" s="21" t="s">
        <v>82</v>
      </c>
      <c r="C22" s="21" t="s">
        <v>12</v>
      </c>
      <c r="D22" s="22" t="s">
        <v>276</v>
      </c>
      <c r="E22" s="23">
        <v>2009</v>
      </c>
      <c r="F22" s="29">
        <v>136</v>
      </c>
      <c r="G22" s="29">
        <v>153</v>
      </c>
      <c r="H22" s="55">
        <v>162</v>
      </c>
      <c r="I22" s="27">
        <f t="shared" si="0"/>
        <v>0.51835272086161888</v>
      </c>
      <c r="J22" s="31">
        <v>58.849327696499401</v>
      </c>
      <c r="K22" s="31">
        <v>59.303997041868897</v>
      </c>
      <c r="L22" s="55">
        <v>57.0952059200226</v>
      </c>
      <c r="M22" s="27">
        <f t="shared" si="1"/>
        <v>0.33409786428189503</v>
      </c>
      <c r="N22" s="31">
        <v>53.016126543817002</v>
      </c>
      <c r="O22" s="31">
        <v>62.839684434252803</v>
      </c>
      <c r="P22" s="55">
        <v>83.367981503977504</v>
      </c>
      <c r="Q22" s="10">
        <f t="shared" si="2"/>
        <v>0.40091640376035753</v>
      </c>
    </row>
    <row r="23" spans="1:17" x14ac:dyDescent="0.2">
      <c r="A23" s="46" t="s">
        <v>83</v>
      </c>
      <c r="B23" s="21" t="s">
        <v>84</v>
      </c>
      <c r="C23" s="21" t="s">
        <v>6</v>
      </c>
      <c r="D23" s="22" t="s">
        <v>276</v>
      </c>
      <c r="E23" s="23">
        <v>2009</v>
      </c>
      <c r="F23" s="29">
        <v>599</v>
      </c>
      <c r="G23" s="29">
        <v>567</v>
      </c>
      <c r="H23" s="55">
        <v>716</v>
      </c>
      <c r="I23" s="27">
        <f t="shared" si="0"/>
        <v>2.1618870323768657</v>
      </c>
      <c r="J23" s="31">
        <v>355.64164043360199</v>
      </c>
      <c r="K23" s="31">
        <v>309.35570060420503</v>
      </c>
      <c r="L23" s="55">
        <v>347.005292591098</v>
      </c>
      <c r="M23" s="27">
        <f t="shared" si="1"/>
        <v>1.9297561460170054</v>
      </c>
      <c r="N23" s="31">
        <v>361.99946100074902</v>
      </c>
      <c r="O23" s="31">
        <v>306.39570530966199</v>
      </c>
      <c r="P23" s="55">
        <v>322.57739721733401</v>
      </c>
      <c r="Q23" s="10">
        <f t="shared" si="2"/>
        <v>2.0044618529813079</v>
      </c>
    </row>
    <row r="24" spans="1:17" x14ac:dyDescent="0.2">
      <c r="A24" s="46" t="s">
        <v>85</v>
      </c>
      <c r="B24" s="21" t="s">
        <v>86</v>
      </c>
      <c r="C24" s="21" t="s">
        <v>9</v>
      </c>
      <c r="D24" s="22" t="s">
        <v>276</v>
      </c>
      <c r="E24" s="23">
        <v>2013</v>
      </c>
      <c r="F24" s="29">
        <v>4</v>
      </c>
      <c r="G24" s="29">
        <v>3</v>
      </c>
      <c r="H24" s="55">
        <v>2</v>
      </c>
      <c r="I24" s="27">
        <f t="shared" si="0"/>
        <v>1.0434847180393003E-2</v>
      </c>
      <c r="J24" s="31">
        <v>0</v>
      </c>
      <c r="K24" s="31">
        <v>0</v>
      </c>
      <c r="L24" s="55">
        <v>0</v>
      </c>
      <c r="M24" s="27">
        <f t="shared" si="1"/>
        <v>0</v>
      </c>
      <c r="N24" s="31">
        <v>2.4380690240882599</v>
      </c>
      <c r="O24" s="31">
        <v>1.33255491285482</v>
      </c>
      <c r="P24" s="55">
        <v>0.57745058997296905</v>
      </c>
      <c r="Q24" s="10">
        <f t="shared" si="2"/>
        <v>8.8849447148350372E-3</v>
      </c>
    </row>
    <row r="25" spans="1:17" x14ac:dyDescent="0.2">
      <c r="A25" s="46" t="s">
        <v>87</v>
      </c>
      <c r="B25" s="21" t="s">
        <v>88</v>
      </c>
      <c r="C25" s="21" t="s">
        <v>9</v>
      </c>
      <c r="D25" s="22" t="s">
        <v>276</v>
      </c>
      <c r="E25" s="23">
        <v>2014</v>
      </c>
      <c r="F25" s="29">
        <v>5</v>
      </c>
      <c r="G25" s="29">
        <v>4</v>
      </c>
      <c r="H25" s="55">
        <v>8</v>
      </c>
      <c r="I25" s="27">
        <f t="shared" si="0"/>
        <v>1.9444117778817407E-2</v>
      </c>
      <c r="J25" s="31">
        <v>0</v>
      </c>
      <c r="K25" s="31">
        <v>0</v>
      </c>
      <c r="L25" s="55">
        <v>0</v>
      </c>
      <c r="M25" s="27">
        <f t="shared" si="1"/>
        <v>0</v>
      </c>
      <c r="N25" s="31">
        <v>0.91367128180807</v>
      </c>
      <c r="O25" s="31">
        <v>2.3689176432163701</v>
      </c>
      <c r="P25" s="55">
        <v>4.4457456551906498</v>
      </c>
      <c r="Q25" s="10">
        <f t="shared" si="2"/>
        <v>1.5428327304023609E-2</v>
      </c>
    </row>
    <row r="26" spans="1:17" x14ac:dyDescent="0.2">
      <c r="A26" s="46" t="s">
        <v>89</v>
      </c>
      <c r="B26" s="21" t="s">
        <v>90</v>
      </c>
      <c r="C26" s="21" t="s">
        <v>9</v>
      </c>
      <c r="D26" s="22" t="s">
        <v>276</v>
      </c>
      <c r="E26" s="23">
        <v>2015</v>
      </c>
      <c r="F26" s="29">
        <v>7</v>
      </c>
      <c r="G26" s="29">
        <v>9</v>
      </c>
      <c r="H26" s="55">
        <v>5</v>
      </c>
      <c r="I26" s="27">
        <f t="shared" si="0"/>
        <v>2.4275364215606741E-2</v>
      </c>
      <c r="J26" s="31">
        <v>0</v>
      </c>
      <c r="K26" s="31">
        <v>0</v>
      </c>
      <c r="L26" s="55">
        <v>0</v>
      </c>
      <c r="M26" s="27">
        <f t="shared" si="1"/>
        <v>0</v>
      </c>
      <c r="N26" s="31">
        <v>1.9042533280378899</v>
      </c>
      <c r="O26" s="31">
        <v>3.4467605086979898</v>
      </c>
      <c r="P26" s="55">
        <v>1.94842404672281</v>
      </c>
      <c r="Q26" s="10">
        <f t="shared" si="2"/>
        <v>1.4726594596720134E-2</v>
      </c>
    </row>
    <row r="27" spans="1:17" x14ac:dyDescent="0.2">
      <c r="A27" s="46" t="s">
        <v>91</v>
      </c>
      <c r="B27" s="21" t="s">
        <v>92</v>
      </c>
      <c r="C27" s="21" t="s">
        <v>9</v>
      </c>
      <c r="D27" s="56" t="s">
        <v>276</v>
      </c>
      <c r="E27" s="23">
        <v>2013</v>
      </c>
      <c r="F27" s="29">
        <v>19</v>
      </c>
      <c r="G27" s="29">
        <v>18</v>
      </c>
      <c r="H27" s="55">
        <v>20</v>
      </c>
      <c r="I27" s="27">
        <f t="shared" si="0"/>
        <v>6.5579239134560569E-2</v>
      </c>
      <c r="J27" s="31">
        <v>0</v>
      </c>
      <c r="K27" s="31">
        <v>0</v>
      </c>
      <c r="L27" s="55">
        <v>0</v>
      </c>
      <c r="M27" s="27">
        <f t="shared" si="1"/>
        <v>0</v>
      </c>
      <c r="N27" s="31">
        <v>14.6146232021964</v>
      </c>
      <c r="O27" s="31">
        <v>16.672293323637302</v>
      </c>
      <c r="P27" s="55">
        <v>20.815773947571</v>
      </c>
      <c r="Q27" s="10">
        <f t="shared" si="2"/>
        <v>0.10493938948851698</v>
      </c>
    </row>
    <row r="28" spans="1:17" x14ac:dyDescent="0.2">
      <c r="A28" s="46" t="s">
        <v>93</v>
      </c>
      <c r="B28" s="21" t="s">
        <v>94</v>
      </c>
      <c r="C28" s="21" t="s">
        <v>9</v>
      </c>
      <c r="D28" s="21" t="s">
        <v>95</v>
      </c>
      <c r="E28" s="23">
        <v>2014</v>
      </c>
      <c r="F28" s="29">
        <v>20</v>
      </c>
      <c r="G28" s="29">
        <v>17</v>
      </c>
      <c r="H28" s="55">
        <v>18</v>
      </c>
      <c r="I28" s="27">
        <f t="shared" si="0"/>
        <v>6.3381372817474996E-2</v>
      </c>
      <c r="J28" s="31">
        <v>0</v>
      </c>
      <c r="K28" s="31">
        <v>0</v>
      </c>
      <c r="L28" s="55">
        <v>0</v>
      </c>
      <c r="M28" s="27">
        <f t="shared" si="1"/>
        <v>0</v>
      </c>
      <c r="N28" s="31">
        <v>9.8455903682635295</v>
      </c>
      <c r="O28" s="31">
        <v>8.8394381897437793</v>
      </c>
      <c r="P28" s="55">
        <v>5.7805548864542295</v>
      </c>
      <c r="Q28" s="10">
        <f t="shared" si="2"/>
        <v>4.9629787031831005E-2</v>
      </c>
    </row>
    <row r="29" spans="1:17" x14ac:dyDescent="0.2">
      <c r="A29" s="46" t="s">
        <v>96</v>
      </c>
      <c r="B29" s="55" t="s">
        <v>97</v>
      </c>
      <c r="C29" s="55" t="s">
        <v>35</v>
      </c>
      <c r="D29" s="21" t="s">
        <v>95</v>
      </c>
      <c r="E29" s="57">
        <v>2014</v>
      </c>
      <c r="F29" s="64">
        <v>9</v>
      </c>
      <c r="G29" s="64">
        <v>13</v>
      </c>
      <c r="H29" s="55">
        <v>6</v>
      </c>
      <c r="I29" s="27">
        <f t="shared" si="0"/>
        <v>3.2391338530440926E-2</v>
      </c>
      <c r="J29" s="65">
        <v>0</v>
      </c>
      <c r="K29" s="65">
        <v>0</v>
      </c>
      <c r="L29" s="55">
        <v>0</v>
      </c>
      <c r="M29" s="27">
        <f t="shared" si="1"/>
        <v>0</v>
      </c>
      <c r="N29" s="65">
        <v>5.9131480047713696</v>
      </c>
      <c r="O29" s="65">
        <v>3.3987278475172999</v>
      </c>
      <c r="P29" s="55">
        <v>1.5518504062223699</v>
      </c>
      <c r="Q29" s="10">
        <f t="shared" si="2"/>
        <v>2.218267971652391E-2</v>
      </c>
    </row>
    <row r="30" spans="1:17" x14ac:dyDescent="0.2">
      <c r="A30" s="46" t="s">
        <v>98</v>
      </c>
      <c r="B30" s="55" t="s">
        <v>99</v>
      </c>
      <c r="C30" s="55" t="s">
        <v>9</v>
      </c>
      <c r="D30" s="21" t="s">
        <v>95</v>
      </c>
      <c r="E30" s="57">
        <v>2011</v>
      </c>
      <c r="F30" s="64">
        <v>10</v>
      </c>
      <c r="G30" s="64">
        <v>9</v>
      </c>
      <c r="H30" s="55">
        <v>10</v>
      </c>
      <c r="I30" s="27">
        <f t="shared" si="0"/>
        <v>3.3381433595640012E-2</v>
      </c>
      <c r="J30" s="65">
        <v>0</v>
      </c>
      <c r="K30" s="65">
        <v>0</v>
      </c>
      <c r="L30" s="55">
        <v>0</v>
      </c>
      <c r="M30" s="27">
        <f t="shared" si="1"/>
        <v>0</v>
      </c>
      <c r="N30" s="65">
        <v>4.7415717796865904</v>
      </c>
      <c r="O30" s="65">
        <v>2.2104756359370201</v>
      </c>
      <c r="P30" s="55">
        <v>5.2330604831717897</v>
      </c>
      <c r="Q30" s="10">
        <f t="shared" si="2"/>
        <v>2.4621751896809957E-2</v>
      </c>
    </row>
    <row r="31" spans="1:17" x14ac:dyDescent="0.2">
      <c r="A31" s="74" t="s">
        <v>277</v>
      </c>
      <c r="B31" s="56" t="s">
        <v>278</v>
      </c>
      <c r="C31" s="56" t="s">
        <v>66</v>
      </c>
      <c r="D31" s="56" t="s">
        <v>95</v>
      </c>
      <c r="E31" s="59">
        <v>2016</v>
      </c>
      <c r="F31" s="63">
        <v>0</v>
      </c>
      <c r="G31" s="55">
        <v>1</v>
      </c>
      <c r="H31" s="55">
        <v>0</v>
      </c>
      <c r="I31" s="27">
        <f t="shared" si="0"/>
        <v>1.1594202898550724E-3</v>
      </c>
      <c r="J31" s="63">
        <v>0</v>
      </c>
      <c r="K31" s="81">
        <v>0</v>
      </c>
      <c r="L31" s="55">
        <v>0</v>
      </c>
      <c r="M31" s="27">
        <f t="shared" si="1"/>
        <v>0</v>
      </c>
      <c r="N31" s="63">
        <v>0</v>
      </c>
      <c r="O31" s="81">
        <v>0.21320072087374603</v>
      </c>
      <c r="P31" s="55">
        <v>0</v>
      </c>
      <c r="Q31" s="10">
        <f t="shared" si="2"/>
        <v>4.2827718185931007E-4</v>
      </c>
    </row>
    <row r="32" spans="1:17" x14ac:dyDescent="0.2">
      <c r="A32" s="46" t="s">
        <v>100</v>
      </c>
      <c r="B32" s="55" t="s">
        <v>101</v>
      </c>
      <c r="C32" s="55" t="s">
        <v>12</v>
      </c>
      <c r="D32" s="55" t="s">
        <v>95</v>
      </c>
      <c r="E32" s="57">
        <v>2009</v>
      </c>
      <c r="F32" s="64">
        <v>94</v>
      </c>
      <c r="G32" s="64">
        <v>100</v>
      </c>
      <c r="H32" s="55">
        <v>120</v>
      </c>
      <c r="I32" s="27">
        <f t="shared" si="0"/>
        <v>0.36052751135413369</v>
      </c>
      <c r="J32" s="65">
        <v>20.899854758056598</v>
      </c>
      <c r="K32" s="65">
        <v>27.567035404971001</v>
      </c>
      <c r="L32" s="55">
        <v>40.6078759535296</v>
      </c>
      <c r="M32" s="27">
        <f t="shared" si="1"/>
        <v>0.16880262044703304</v>
      </c>
      <c r="N32" s="65">
        <v>41.8114131239534</v>
      </c>
      <c r="O32" s="65">
        <v>31.286916730881298</v>
      </c>
      <c r="P32" s="55">
        <v>44.950056657267602</v>
      </c>
      <c r="Q32" s="10">
        <f t="shared" si="2"/>
        <v>0.23845125688378188</v>
      </c>
    </row>
    <row r="33" spans="1:36" x14ac:dyDescent="0.2">
      <c r="A33" s="46" t="s">
        <v>102</v>
      </c>
      <c r="B33" s="21" t="s">
        <v>103</v>
      </c>
      <c r="C33" s="21" t="s">
        <v>6</v>
      </c>
      <c r="D33" s="21" t="s">
        <v>95</v>
      </c>
      <c r="E33" s="23">
        <v>2009</v>
      </c>
      <c r="F33" s="29">
        <v>645</v>
      </c>
      <c r="G33" s="29">
        <v>656</v>
      </c>
      <c r="H33" s="55">
        <v>644</v>
      </c>
      <c r="I33" s="27">
        <f t="shared" si="0"/>
        <v>2.2395276617608637</v>
      </c>
      <c r="J33" s="31">
        <v>352.86526210307397</v>
      </c>
      <c r="K33" s="31">
        <v>374.96483762891103</v>
      </c>
      <c r="L33" s="55">
        <v>359.91474480242903</v>
      </c>
      <c r="M33" s="27">
        <f t="shared" si="1"/>
        <v>2.0726760240555118</v>
      </c>
      <c r="N33" s="31">
        <v>374.41795103389001</v>
      </c>
      <c r="O33" s="31">
        <v>363.87640967471702</v>
      </c>
      <c r="P33" s="55">
        <v>344.57719381106898</v>
      </c>
      <c r="Q33" s="10">
        <f t="shared" si="2"/>
        <v>2.189146819073752</v>
      </c>
    </row>
    <row r="34" spans="1:36" s="12" customFormat="1" x14ac:dyDescent="0.2">
      <c r="A34" s="46" t="s">
        <v>104</v>
      </c>
      <c r="B34" s="21" t="s">
        <v>105</v>
      </c>
      <c r="C34" s="21" t="s">
        <v>9</v>
      </c>
      <c r="D34" s="21" t="s">
        <v>95</v>
      </c>
      <c r="E34" s="23">
        <v>2014</v>
      </c>
      <c r="F34" s="29">
        <v>17</v>
      </c>
      <c r="G34" s="29">
        <v>21</v>
      </c>
      <c r="H34" s="55">
        <v>22</v>
      </c>
      <c r="I34" s="27">
        <f t="shared" ref="I34:I65" si="3">((100/$G$176*G34)*1/3+(100/$H$176*H34)*1/3+(100/$F$176*F34)*1/3)</f>
        <v>6.891231797463683E-2</v>
      </c>
      <c r="J34" s="31">
        <v>0</v>
      </c>
      <c r="K34" s="31">
        <v>0</v>
      </c>
      <c r="L34" s="55">
        <v>0</v>
      </c>
      <c r="M34" s="27">
        <f t="shared" ref="M34:M65" si="4">((100/$K$176*K34)*1/3+(100/$L$176*L34)*1/3+(100/$J$176*J34)*1/3)</f>
        <v>0</v>
      </c>
      <c r="N34" s="31">
        <v>5.5850205546950002</v>
      </c>
      <c r="O34" s="31">
        <v>11.979459699099801</v>
      </c>
      <c r="P34" s="55">
        <v>17.5885167960922</v>
      </c>
      <c r="Q34" s="10">
        <f t="shared" ref="Q34:Q65" si="5">((100/$O$176*O34)*1/3+(100/$P$176*P34)*1/3+(100/$N$176*N34)*1/3)</f>
        <v>7.0372653977683872E-2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2">
      <c r="A35" s="46" t="s">
        <v>106</v>
      </c>
      <c r="B35" s="53" t="s">
        <v>265</v>
      </c>
      <c r="C35" s="21" t="s">
        <v>9</v>
      </c>
      <c r="D35" s="21" t="s">
        <v>95</v>
      </c>
      <c r="E35" s="23">
        <v>2012</v>
      </c>
      <c r="F35" s="29">
        <v>9</v>
      </c>
      <c r="G35" s="29">
        <v>13</v>
      </c>
      <c r="H35" s="55">
        <v>15</v>
      </c>
      <c r="I35" s="27">
        <f t="shared" si="3"/>
        <v>4.2390671908215737E-2</v>
      </c>
      <c r="J35" s="31">
        <v>0</v>
      </c>
      <c r="K35" s="31">
        <v>2.6457513110645898</v>
      </c>
      <c r="L35" s="55">
        <v>1.4142135623731</v>
      </c>
      <c r="M35" s="27">
        <f t="shared" si="4"/>
        <v>7.6454193184723272E-3</v>
      </c>
      <c r="N35" s="31">
        <v>4.8468665871698899</v>
      </c>
      <c r="O35" s="31">
        <v>5.0275403530553104</v>
      </c>
      <c r="P35" s="55">
        <v>5.4694433482343099</v>
      </c>
      <c r="Q35" s="10">
        <f t="shared" si="5"/>
        <v>3.096589210720567E-2</v>
      </c>
    </row>
    <row r="36" spans="1:36" x14ac:dyDescent="0.2">
      <c r="A36" s="46" t="s">
        <v>365</v>
      </c>
      <c r="B36" s="53" t="s">
        <v>366</v>
      </c>
      <c r="C36" s="53" t="s">
        <v>116</v>
      </c>
      <c r="D36" s="55" t="s">
        <v>95</v>
      </c>
      <c r="E36" s="50">
        <v>2016</v>
      </c>
      <c r="F36" s="68">
        <v>450</v>
      </c>
      <c r="G36" s="68">
        <v>492</v>
      </c>
      <c r="H36" s="55">
        <v>555</v>
      </c>
      <c r="I36" s="27">
        <f t="shared" si="3"/>
        <v>1.7196929664285645</v>
      </c>
      <c r="J36" s="68">
        <v>376.938057420392</v>
      </c>
      <c r="K36" s="82">
        <v>501.52390682713099</v>
      </c>
      <c r="L36" s="55">
        <v>452.34147432682602</v>
      </c>
      <c r="M36" s="27">
        <f t="shared" si="4"/>
        <v>2.5317259843914042</v>
      </c>
      <c r="N36" s="68">
        <v>311.08647852591787</v>
      </c>
      <c r="O36" s="82">
        <v>417.33388630830399</v>
      </c>
      <c r="P36" s="55">
        <v>335.35643744202201</v>
      </c>
      <c r="Q36" s="10">
        <f t="shared" si="5"/>
        <v>2.1466701207497283</v>
      </c>
    </row>
    <row r="37" spans="1:36" x14ac:dyDescent="0.2">
      <c r="A37" s="46" t="s">
        <v>107</v>
      </c>
      <c r="B37" s="21" t="s">
        <v>108</v>
      </c>
      <c r="C37" s="21" t="s">
        <v>9</v>
      </c>
      <c r="D37" s="22" t="s">
        <v>403</v>
      </c>
      <c r="E37" s="23">
        <v>2013</v>
      </c>
      <c r="F37" s="29">
        <v>29</v>
      </c>
      <c r="G37" s="29">
        <v>25</v>
      </c>
      <c r="H37" s="55">
        <v>13</v>
      </c>
      <c r="I37" s="27">
        <f t="shared" si="3"/>
        <v>7.7754202436915776E-2</v>
      </c>
      <c r="J37" s="31">
        <v>36.345563690772501</v>
      </c>
      <c r="K37" s="31">
        <v>63.968742366877898</v>
      </c>
      <c r="L37" s="55">
        <v>0</v>
      </c>
      <c r="M37" s="27">
        <f t="shared" si="4"/>
        <v>0.19256933989788899</v>
      </c>
      <c r="N37" s="31">
        <v>9.27913547298723</v>
      </c>
      <c r="O37" s="31">
        <v>10.7221951600784</v>
      </c>
      <c r="P37" s="55">
        <v>8.6913656187765902</v>
      </c>
      <c r="Q37" s="10">
        <f t="shared" si="5"/>
        <v>5.797625095334262E-2</v>
      </c>
    </row>
    <row r="38" spans="1:36" x14ac:dyDescent="0.2">
      <c r="A38" s="76" t="s">
        <v>329</v>
      </c>
      <c r="B38" s="69" t="s">
        <v>330</v>
      </c>
      <c r="C38" s="69" t="s">
        <v>9</v>
      </c>
      <c r="D38" s="69" t="s">
        <v>403</v>
      </c>
      <c r="E38" s="23">
        <v>2017</v>
      </c>
      <c r="F38" s="63">
        <v>0</v>
      </c>
      <c r="G38" s="63">
        <v>0</v>
      </c>
      <c r="H38" s="55">
        <v>1</v>
      </c>
      <c r="I38" s="27">
        <f t="shared" si="3"/>
        <v>1.1110370419749793E-3</v>
      </c>
      <c r="J38" s="63">
        <v>0</v>
      </c>
      <c r="K38" s="63">
        <v>0</v>
      </c>
      <c r="L38" s="55">
        <v>0</v>
      </c>
      <c r="M38" s="27">
        <f t="shared" si="4"/>
        <v>0</v>
      </c>
      <c r="N38" s="63">
        <v>0</v>
      </c>
      <c r="O38" s="63">
        <v>0</v>
      </c>
      <c r="P38" s="55">
        <v>0.48507123834946603</v>
      </c>
      <c r="Q38" s="10">
        <f t="shared" si="5"/>
        <v>9.5689079804091163E-4</v>
      </c>
    </row>
    <row r="39" spans="1:36" x14ac:dyDescent="0.2">
      <c r="A39" s="46" t="s">
        <v>109</v>
      </c>
      <c r="B39" s="21" t="s">
        <v>110</v>
      </c>
      <c r="C39" s="21" t="s">
        <v>6</v>
      </c>
      <c r="D39" s="22" t="s">
        <v>403</v>
      </c>
      <c r="E39" s="23">
        <v>2009</v>
      </c>
      <c r="F39" s="29">
        <v>452</v>
      </c>
      <c r="G39" s="29">
        <v>460</v>
      </c>
      <c r="H39" s="55">
        <v>455</v>
      </c>
      <c r="I39" s="27">
        <f t="shared" si="3"/>
        <v>1.5738550690691433</v>
      </c>
      <c r="J39" s="31">
        <v>217.77435736053701</v>
      </c>
      <c r="K39" s="31">
        <v>246.234682846872</v>
      </c>
      <c r="L39" s="55">
        <v>178.717570203223</v>
      </c>
      <c r="M39" s="27">
        <f t="shared" si="4"/>
        <v>1.2265183358712184</v>
      </c>
      <c r="N39" s="31">
        <v>191.925159879322</v>
      </c>
      <c r="O39" s="31">
        <v>266.128184027842</v>
      </c>
      <c r="P39" s="55">
        <v>220.61742492552901</v>
      </c>
      <c r="Q39" s="10">
        <f t="shared" si="5"/>
        <v>1.3688368415885841</v>
      </c>
    </row>
    <row r="40" spans="1:36" x14ac:dyDescent="0.2">
      <c r="A40" s="46" t="s">
        <v>111</v>
      </c>
      <c r="B40" s="55" t="s">
        <v>112</v>
      </c>
      <c r="C40" s="55" t="s">
        <v>6</v>
      </c>
      <c r="D40" s="56" t="s">
        <v>403</v>
      </c>
      <c r="E40" s="23">
        <v>2009</v>
      </c>
      <c r="F40" s="64">
        <v>78</v>
      </c>
      <c r="G40" s="64">
        <v>89</v>
      </c>
      <c r="H40" s="55">
        <v>113</v>
      </c>
      <c r="I40" s="27">
        <f t="shared" si="3"/>
        <v>0.32105857996439174</v>
      </c>
      <c r="J40" s="65">
        <v>37.205763921150101</v>
      </c>
      <c r="K40" s="65">
        <v>54.603658297623603</v>
      </c>
      <c r="L40" s="55">
        <v>68.904380503659397</v>
      </c>
      <c r="M40" s="27">
        <f t="shared" si="4"/>
        <v>0.30468311816454041</v>
      </c>
      <c r="N40" s="65">
        <v>47.151098927266197</v>
      </c>
      <c r="O40" s="65">
        <v>53.700398133265502</v>
      </c>
      <c r="P40" s="55">
        <v>73.214986314974695</v>
      </c>
      <c r="Q40" s="10">
        <f t="shared" si="5"/>
        <v>0.35033483413779332</v>
      </c>
    </row>
    <row r="41" spans="1:36" x14ac:dyDescent="0.2">
      <c r="A41" s="76" t="s">
        <v>331</v>
      </c>
      <c r="B41" s="69" t="s">
        <v>332</v>
      </c>
      <c r="C41" s="69" t="s">
        <v>9</v>
      </c>
      <c r="D41" s="69" t="s">
        <v>401</v>
      </c>
      <c r="E41" s="23">
        <v>2017</v>
      </c>
      <c r="F41" s="63">
        <v>0</v>
      </c>
      <c r="G41" s="63">
        <v>0</v>
      </c>
      <c r="H41" s="55">
        <v>12</v>
      </c>
      <c r="I41" s="27">
        <f t="shared" si="3"/>
        <v>1.3332444503699753E-2</v>
      </c>
      <c r="J41" s="63">
        <v>0</v>
      </c>
      <c r="K41" s="63">
        <v>0</v>
      </c>
      <c r="L41" s="55">
        <v>4.4721359549995796</v>
      </c>
      <c r="M41" s="27">
        <f t="shared" si="4"/>
        <v>8.3190776046861009E-3</v>
      </c>
      <c r="N41" s="63">
        <v>0</v>
      </c>
      <c r="O41" s="63">
        <v>0</v>
      </c>
      <c r="P41" s="55">
        <v>3.8304734003507299</v>
      </c>
      <c r="Q41" s="10">
        <f t="shared" si="5"/>
        <v>7.556301959703954E-3</v>
      </c>
    </row>
    <row r="42" spans="1:36" x14ac:dyDescent="0.2">
      <c r="A42" s="76" t="s">
        <v>333</v>
      </c>
      <c r="B42" s="69" t="s">
        <v>334</v>
      </c>
      <c r="C42" s="69" t="s">
        <v>9</v>
      </c>
      <c r="D42" s="69" t="s">
        <v>401</v>
      </c>
      <c r="E42" s="23">
        <v>2017</v>
      </c>
      <c r="F42" s="63">
        <v>0</v>
      </c>
      <c r="G42" s="63">
        <v>0</v>
      </c>
      <c r="H42" s="55">
        <v>5</v>
      </c>
      <c r="I42" s="27">
        <f t="shared" si="3"/>
        <v>5.5551852098748968E-3</v>
      </c>
      <c r="J42" s="63">
        <v>0</v>
      </c>
      <c r="K42" s="63">
        <v>0</v>
      </c>
      <c r="L42" s="55">
        <v>0</v>
      </c>
      <c r="M42" s="27">
        <f t="shared" si="4"/>
        <v>0</v>
      </c>
      <c r="N42" s="63">
        <v>0</v>
      </c>
      <c r="O42" s="63">
        <v>0</v>
      </c>
      <c r="P42" s="55">
        <v>1.1180748281042701</v>
      </c>
      <c r="Q42" s="10">
        <f t="shared" si="5"/>
        <v>2.205604929648222E-3</v>
      </c>
    </row>
    <row r="43" spans="1:36" x14ac:dyDescent="0.2">
      <c r="A43" s="46" t="s">
        <v>4</v>
      </c>
      <c r="B43" s="55" t="s">
        <v>5</v>
      </c>
      <c r="C43" s="21" t="s">
        <v>6</v>
      </c>
      <c r="D43" s="56" t="s">
        <v>401</v>
      </c>
      <c r="E43" s="57">
        <v>2009</v>
      </c>
      <c r="F43" s="64">
        <v>259</v>
      </c>
      <c r="G43" s="64">
        <v>290</v>
      </c>
      <c r="H43" s="55">
        <v>338</v>
      </c>
      <c r="I43" s="27">
        <f t="shared" si="3"/>
        <v>1.0183220709358531</v>
      </c>
      <c r="J43" s="65">
        <v>157.75105800438101</v>
      </c>
      <c r="K43" s="65">
        <v>158.36804541171699</v>
      </c>
      <c r="L43" s="55">
        <v>201.83327799705901</v>
      </c>
      <c r="M43" s="27">
        <f t="shared" si="4"/>
        <v>0.98518822879763324</v>
      </c>
      <c r="N43" s="65">
        <v>183.399030865962</v>
      </c>
      <c r="O43" s="65">
        <v>180.79894487813999</v>
      </c>
      <c r="P43" s="55">
        <v>218.35467357286601</v>
      </c>
      <c r="Q43" s="10">
        <f t="shared" si="5"/>
        <v>1.1752372892980647</v>
      </c>
    </row>
    <row r="44" spans="1:36" x14ac:dyDescent="0.2">
      <c r="A44" s="46" t="s">
        <v>7</v>
      </c>
      <c r="B44" s="21" t="s">
        <v>8</v>
      </c>
      <c r="C44" s="21" t="s">
        <v>9</v>
      </c>
      <c r="D44" s="22" t="s">
        <v>401</v>
      </c>
      <c r="E44" s="23">
        <v>2014</v>
      </c>
      <c r="F44" s="29">
        <v>1</v>
      </c>
      <c r="G44" s="29">
        <v>1</v>
      </c>
      <c r="H44" s="55">
        <v>1</v>
      </c>
      <c r="I44" s="27">
        <f t="shared" si="3"/>
        <v>3.4540853885495085E-3</v>
      </c>
      <c r="J44" s="31">
        <v>0</v>
      </c>
      <c r="K44" s="31">
        <v>0</v>
      </c>
      <c r="L44" s="55">
        <v>0</v>
      </c>
      <c r="M44" s="27">
        <f t="shared" si="4"/>
        <v>0</v>
      </c>
      <c r="N44" s="31">
        <v>3.85541660738307</v>
      </c>
      <c r="O44" s="31">
        <v>1.43684239541331</v>
      </c>
      <c r="P44" s="55">
        <v>0.39391931994208002</v>
      </c>
      <c r="Q44" s="10">
        <f t="shared" si="5"/>
        <v>1.1679193579462423E-2</v>
      </c>
    </row>
    <row r="45" spans="1:36" x14ac:dyDescent="0.2">
      <c r="A45" s="46" t="s">
        <v>10</v>
      </c>
      <c r="B45" s="55" t="s">
        <v>11</v>
      </c>
      <c r="C45" s="21" t="s">
        <v>12</v>
      </c>
      <c r="D45" s="56" t="s">
        <v>401</v>
      </c>
      <c r="E45" s="57">
        <v>2009</v>
      </c>
      <c r="F45" s="64">
        <v>46</v>
      </c>
      <c r="G45" s="64">
        <v>41</v>
      </c>
      <c r="H45" s="55">
        <v>24</v>
      </c>
      <c r="I45" s="27">
        <f t="shared" si="3"/>
        <v>0.12864801150055247</v>
      </c>
      <c r="J45" s="65">
        <v>18.4494897427832</v>
      </c>
      <c r="K45" s="65">
        <v>8.8031186194343505</v>
      </c>
      <c r="L45" s="55">
        <v>0</v>
      </c>
      <c r="M45" s="27">
        <f t="shared" si="4"/>
        <v>5.2890469701440637E-2</v>
      </c>
      <c r="N45" s="65">
        <v>23.8856477390874</v>
      </c>
      <c r="O45" s="65">
        <v>15.9120629633215</v>
      </c>
      <c r="P45" s="55">
        <v>13.387986362093599</v>
      </c>
      <c r="Q45" s="10">
        <f t="shared" si="5"/>
        <v>0.10803495689769227</v>
      </c>
    </row>
    <row r="46" spans="1:36" x14ac:dyDescent="0.2">
      <c r="A46" s="46" t="s">
        <v>13</v>
      </c>
      <c r="B46" s="21" t="s">
        <v>14</v>
      </c>
      <c r="C46" s="21" t="s">
        <v>12</v>
      </c>
      <c r="D46" s="22" t="s">
        <v>401</v>
      </c>
      <c r="E46" s="23">
        <v>2009</v>
      </c>
      <c r="F46" s="29">
        <v>107</v>
      </c>
      <c r="G46" s="29">
        <v>74</v>
      </c>
      <c r="H46" s="55">
        <v>123</v>
      </c>
      <c r="I46" s="27">
        <f t="shared" si="3"/>
        <v>0.34910285968117971</v>
      </c>
      <c r="J46" s="31">
        <v>41.217701670253398</v>
      </c>
      <c r="K46" s="31">
        <v>32.055468821613204</v>
      </c>
      <c r="L46" s="55">
        <v>46.801267501448002</v>
      </c>
      <c r="M46" s="27">
        <f t="shared" si="4"/>
        <v>0.22870255695980735</v>
      </c>
      <c r="N46" s="31">
        <v>55.3823030274825</v>
      </c>
      <c r="O46" s="31">
        <v>51.138882422333801</v>
      </c>
      <c r="P46" s="55">
        <v>52.8627988889736</v>
      </c>
      <c r="Q46" s="10">
        <f t="shared" si="5"/>
        <v>0.32215437664672331</v>
      </c>
    </row>
    <row r="47" spans="1:36" x14ac:dyDescent="0.2">
      <c r="A47" s="46" t="s">
        <v>15</v>
      </c>
      <c r="B47" s="21" t="s">
        <v>16</v>
      </c>
      <c r="C47" s="21" t="s">
        <v>9</v>
      </c>
      <c r="D47" s="22" t="s">
        <v>401</v>
      </c>
      <c r="E47" s="23">
        <v>2014</v>
      </c>
      <c r="F47" s="29">
        <v>0</v>
      </c>
      <c r="G47" s="29">
        <v>0</v>
      </c>
      <c r="H47" s="55">
        <v>0</v>
      </c>
      <c r="I47" s="27">
        <f t="shared" si="3"/>
        <v>0</v>
      </c>
      <c r="J47" s="31">
        <v>0</v>
      </c>
      <c r="K47" s="31">
        <v>0</v>
      </c>
      <c r="L47" s="55">
        <v>0</v>
      </c>
      <c r="M47" s="27">
        <f t="shared" si="4"/>
        <v>0</v>
      </c>
      <c r="N47" s="31">
        <v>0</v>
      </c>
      <c r="O47" s="31">
        <v>0</v>
      </c>
      <c r="P47" s="55">
        <v>0</v>
      </c>
      <c r="Q47" s="10">
        <f t="shared" si="5"/>
        <v>0</v>
      </c>
    </row>
    <row r="48" spans="1:36" x14ac:dyDescent="0.2">
      <c r="A48" s="46" t="s">
        <v>17</v>
      </c>
      <c r="B48" s="21" t="s">
        <v>18</v>
      </c>
      <c r="C48" s="21" t="s">
        <v>6</v>
      </c>
      <c r="D48" s="22" t="s">
        <v>401</v>
      </c>
      <c r="E48" s="23">
        <v>2009</v>
      </c>
      <c r="F48" s="29">
        <v>33</v>
      </c>
      <c r="G48" s="29">
        <v>39</v>
      </c>
      <c r="H48" s="55">
        <v>61</v>
      </c>
      <c r="I48" s="27">
        <f t="shared" si="3"/>
        <v>0.15205037673656363</v>
      </c>
      <c r="J48" s="31">
        <v>16.436486574913499</v>
      </c>
      <c r="K48" s="31">
        <v>30.4130189641855</v>
      </c>
      <c r="L48" s="55">
        <v>39.9125128258693</v>
      </c>
      <c r="M48" s="27">
        <f t="shared" si="4"/>
        <v>0.16414441113415759</v>
      </c>
      <c r="N48" s="31">
        <v>23.523800098206198</v>
      </c>
      <c r="O48" s="31">
        <v>37.637313492527198</v>
      </c>
      <c r="P48" s="55">
        <v>51.1758008673972</v>
      </c>
      <c r="Q48" s="10">
        <f t="shared" si="5"/>
        <v>0.22546758223772992</v>
      </c>
    </row>
    <row r="49" spans="1:17" x14ac:dyDescent="0.2">
      <c r="A49" s="46" t="s">
        <v>19</v>
      </c>
      <c r="B49" s="21" t="s">
        <v>20</v>
      </c>
      <c r="C49" s="21" t="s">
        <v>12</v>
      </c>
      <c r="D49" s="22" t="s">
        <v>401</v>
      </c>
      <c r="E49" s="23">
        <v>2009</v>
      </c>
      <c r="F49" s="29">
        <v>56</v>
      </c>
      <c r="G49" s="29">
        <v>48</v>
      </c>
      <c r="H49" s="55">
        <v>33</v>
      </c>
      <c r="I49" s="27">
        <f t="shared" si="3"/>
        <v>0.15859956747450737</v>
      </c>
      <c r="J49" s="31">
        <v>11.0986510729096</v>
      </c>
      <c r="K49" s="31">
        <v>12.0168818052136</v>
      </c>
      <c r="L49" s="55">
        <v>2.8284271247461898</v>
      </c>
      <c r="M49" s="27">
        <f t="shared" si="4"/>
        <v>4.9817937842873236E-2</v>
      </c>
      <c r="N49" s="31">
        <v>35.225570302199003</v>
      </c>
      <c r="O49" s="31">
        <v>26.7631467107704</v>
      </c>
      <c r="P49" s="55">
        <v>16.40287243657</v>
      </c>
      <c r="Q49" s="10">
        <f t="shared" si="5"/>
        <v>0.15935681488586678</v>
      </c>
    </row>
    <row r="50" spans="1:17" x14ac:dyDescent="0.2">
      <c r="A50" s="46" t="s">
        <v>21</v>
      </c>
      <c r="B50" s="21" t="s">
        <v>22</v>
      </c>
      <c r="C50" s="21" t="s">
        <v>6</v>
      </c>
      <c r="D50" s="22" t="s">
        <v>401</v>
      </c>
      <c r="E50" s="23">
        <v>2009</v>
      </c>
      <c r="F50" s="29">
        <v>617</v>
      </c>
      <c r="G50" s="29">
        <v>750</v>
      </c>
      <c r="H50" s="55">
        <v>731</v>
      </c>
      <c r="I50" s="27">
        <f t="shared" si="3"/>
        <v>2.4120318060709187</v>
      </c>
      <c r="J50" s="31">
        <v>363.54199089740098</v>
      </c>
      <c r="K50" s="31">
        <v>399.91068152415102</v>
      </c>
      <c r="L50" s="55">
        <v>358.029322691483</v>
      </c>
      <c r="M50" s="27">
        <f t="shared" si="4"/>
        <v>2.1374025257049065</v>
      </c>
      <c r="N50" s="31">
        <v>442.85681204054401</v>
      </c>
      <c r="O50" s="31">
        <v>490.71780519900602</v>
      </c>
      <c r="P50" s="55">
        <v>440.24658175614201</v>
      </c>
      <c r="Q50" s="10">
        <f t="shared" si="5"/>
        <v>2.7749618641987257</v>
      </c>
    </row>
    <row r="51" spans="1:17" x14ac:dyDescent="0.2">
      <c r="A51" s="46" t="s">
        <v>23</v>
      </c>
      <c r="B51" s="21" t="s">
        <v>24</v>
      </c>
      <c r="C51" s="21" t="s">
        <v>9</v>
      </c>
      <c r="D51" s="22" t="s">
        <v>401</v>
      </c>
      <c r="E51" s="23">
        <v>2013</v>
      </c>
      <c r="F51" s="29">
        <v>16</v>
      </c>
      <c r="G51" s="29">
        <v>13</v>
      </c>
      <c r="H51" s="55">
        <v>17</v>
      </c>
      <c r="I51" s="27">
        <f t="shared" si="3"/>
        <v>5.2898142389201902E-2</v>
      </c>
      <c r="J51" s="31">
        <v>0</v>
      </c>
      <c r="K51" s="31">
        <v>0</v>
      </c>
      <c r="L51" s="55">
        <v>0</v>
      </c>
      <c r="M51" s="27">
        <f t="shared" si="4"/>
        <v>0</v>
      </c>
      <c r="N51" s="31">
        <v>11.2780678685931</v>
      </c>
      <c r="O51" s="31">
        <v>13.1951613348684</v>
      </c>
      <c r="P51" s="55">
        <v>8.4978182088883898</v>
      </c>
      <c r="Q51" s="10">
        <f t="shared" si="5"/>
        <v>6.671811021428424E-2</v>
      </c>
    </row>
    <row r="52" spans="1:17" x14ac:dyDescent="0.2">
      <c r="A52" s="46" t="s">
        <v>25</v>
      </c>
      <c r="B52" s="21" t="s">
        <v>26</v>
      </c>
      <c r="C52" s="21" t="s">
        <v>9</v>
      </c>
      <c r="D52" s="22" t="s">
        <v>401</v>
      </c>
      <c r="E52" s="23">
        <v>2011</v>
      </c>
      <c r="F52" s="29">
        <v>21</v>
      </c>
      <c r="G52" s="29">
        <v>21</v>
      </c>
      <c r="H52" s="55">
        <v>46</v>
      </c>
      <c r="I52" s="27">
        <f t="shared" si="3"/>
        <v>0.10031171920891416</v>
      </c>
      <c r="J52" s="31">
        <v>0</v>
      </c>
      <c r="K52" s="31">
        <v>4.79583152331272</v>
      </c>
      <c r="L52" s="55">
        <v>42.1348915731486</v>
      </c>
      <c r="M52" s="27">
        <f t="shared" si="4"/>
        <v>8.7469330778483997E-2</v>
      </c>
      <c r="N52" s="31">
        <v>9.6254898400328806</v>
      </c>
      <c r="O52" s="31">
        <v>12.3743063258571</v>
      </c>
      <c r="P52" s="55">
        <v>51.380079578294698</v>
      </c>
      <c r="Q52" s="10">
        <f t="shared" si="5"/>
        <v>0.14622632675555602</v>
      </c>
    </row>
    <row r="53" spans="1:17" x14ac:dyDescent="0.2">
      <c r="A53" s="46" t="s">
        <v>27</v>
      </c>
      <c r="B53" s="55" t="s">
        <v>28</v>
      </c>
      <c r="C53" s="55" t="s">
        <v>9</v>
      </c>
      <c r="D53" s="56" t="s">
        <v>401</v>
      </c>
      <c r="E53" s="57">
        <v>2014</v>
      </c>
      <c r="F53" s="64">
        <v>1</v>
      </c>
      <c r="G53" s="64">
        <v>0</v>
      </c>
      <c r="H53" s="55">
        <v>0</v>
      </c>
      <c r="I53" s="27">
        <f t="shared" si="3"/>
        <v>1.1836280567194565E-3</v>
      </c>
      <c r="J53" s="65">
        <v>0</v>
      </c>
      <c r="K53" s="65">
        <v>0</v>
      </c>
      <c r="L53" s="55">
        <v>0</v>
      </c>
      <c r="M53" s="27">
        <f t="shared" si="4"/>
        <v>0</v>
      </c>
      <c r="N53" s="65">
        <v>0.11805626739608301</v>
      </c>
      <c r="O53" s="65">
        <v>0</v>
      </c>
      <c r="P53" s="55">
        <v>0</v>
      </c>
      <c r="Q53" s="10">
        <f t="shared" si="5"/>
        <v>2.4545059066927887E-4</v>
      </c>
    </row>
    <row r="54" spans="1:17" x14ac:dyDescent="0.2">
      <c r="A54" s="75" t="s">
        <v>370</v>
      </c>
      <c r="B54" s="53" t="s">
        <v>371</v>
      </c>
      <c r="C54" s="55" t="s">
        <v>256</v>
      </c>
      <c r="D54" s="53" t="s">
        <v>401</v>
      </c>
      <c r="E54" s="50">
        <v>2009</v>
      </c>
      <c r="F54" s="66">
        <v>435</v>
      </c>
      <c r="G54" s="66">
        <v>434</v>
      </c>
      <c r="H54" s="55">
        <v>489</v>
      </c>
      <c r="I54" s="27">
        <f t="shared" si="3"/>
        <v>1.56136372399583</v>
      </c>
      <c r="J54" s="66">
        <v>283.74620381637698</v>
      </c>
      <c r="K54" s="67">
        <v>242.560097842023</v>
      </c>
      <c r="L54" s="55">
        <v>275.32092414092398</v>
      </c>
      <c r="M54" s="27">
        <f t="shared" si="4"/>
        <v>1.5287184132993747</v>
      </c>
      <c r="N54" s="66">
        <v>303.00393498858801</v>
      </c>
      <c r="O54" s="67">
        <v>291.20404434388701</v>
      </c>
      <c r="P54" s="55">
        <v>291.82825352764797</v>
      </c>
      <c r="Q54" s="10">
        <f t="shared" si="5"/>
        <v>1.7906291236420211</v>
      </c>
    </row>
    <row r="55" spans="1:17" x14ac:dyDescent="0.2">
      <c r="A55" s="46" t="s">
        <v>244</v>
      </c>
      <c r="B55" s="21" t="s">
        <v>245</v>
      </c>
      <c r="C55" s="21" t="s">
        <v>6</v>
      </c>
      <c r="D55" s="55" t="s">
        <v>399</v>
      </c>
      <c r="E55" s="23">
        <v>2009</v>
      </c>
      <c r="F55" s="29">
        <v>89</v>
      </c>
      <c r="G55" s="29">
        <v>57</v>
      </c>
      <c r="H55" s="55">
        <v>56</v>
      </c>
      <c r="I55" s="27">
        <f t="shared" si="3"/>
        <v>0.23364792792036962</v>
      </c>
      <c r="J55" s="31">
        <v>94.948434862843996</v>
      </c>
      <c r="K55" s="31">
        <v>39.419513948483299</v>
      </c>
      <c r="L55" s="55">
        <v>41.0625690483838</v>
      </c>
      <c r="M55" s="27">
        <f t="shared" si="4"/>
        <v>0.33742614147473893</v>
      </c>
      <c r="N55" s="31">
        <v>80.853957464388003</v>
      </c>
      <c r="O55" s="31">
        <v>44.084316945526297</v>
      </c>
      <c r="P55" s="55">
        <v>40.113145686232897</v>
      </c>
      <c r="Q55" s="10">
        <f t="shared" si="5"/>
        <v>0.33579025614475139</v>
      </c>
    </row>
    <row r="56" spans="1:17" x14ac:dyDescent="0.2">
      <c r="A56" s="46" t="s">
        <v>316</v>
      </c>
      <c r="B56" s="21" t="s">
        <v>246</v>
      </c>
      <c r="C56" s="21" t="s">
        <v>9</v>
      </c>
      <c r="D56" s="55" t="s">
        <v>398</v>
      </c>
      <c r="E56" s="23">
        <v>2010</v>
      </c>
      <c r="F56" s="29">
        <v>4</v>
      </c>
      <c r="G56" s="64">
        <v>1</v>
      </c>
      <c r="H56" s="55">
        <v>1</v>
      </c>
      <c r="I56" s="27">
        <f t="shared" si="3"/>
        <v>7.0049695587078784E-3</v>
      </c>
      <c r="J56" s="31">
        <v>0</v>
      </c>
      <c r="K56" s="65">
        <v>0</v>
      </c>
      <c r="L56" s="55">
        <v>0</v>
      </c>
      <c r="M56" s="27">
        <f t="shared" si="4"/>
        <v>0</v>
      </c>
      <c r="N56" s="31">
        <v>8.0640152195961896</v>
      </c>
      <c r="O56" s="65">
        <v>1.92506690786666</v>
      </c>
      <c r="P56" s="55">
        <v>0.99227787898136999</v>
      </c>
      <c r="Q56" s="10">
        <f t="shared" si="5"/>
        <v>2.2590398970612421E-2</v>
      </c>
    </row>
    <row r="57" spans="1:17" x14ac:dyDescent="0.2">
      <c r="A57" s="46" t="s">
        <v>247</v>
      </c>
      <c r="B57" s="55" t="s">
        <v>248</v>
      </c>
      <c r="C57" s="55" t="s">
        <v>9</v>
      </c>
      <c r="D57" s="55" t="s">
        <v>398</v>
      </c>
      <c r="E57" s="57">
        <v>2013</v>
      </c>
      <c r="F57" s="64">
        <v>1</v>
      </c>
      <c r="G57" s="64">
        <v>0</v>
      </c>
      <c r="H57" s="55">
        <v>0</v>
      </c>
      <c r="I57" s="27">
        <f t="shared" si="3"/>
        <v>1.1836280567194565E-3</v>
      </c>
      <c r="J57" s="65">
        <v>0</v>
      </c>
      <c r="K57" s="65">
        <v>0</v>
      </c>
      <c r="L57" s="55">
        <v>0</v>
      </c>
      <c r="M57" s="27">
        <f t="shared" si="4"/>
        <v>0</v>
      </c>
      <c r="N57" s="65">
        <v>1.22884783648805</v>
      </c>
      <c r="O57" s="65">
        <v>0</v>
      </c>
      <c r="P57" s="55">
        <v>0</v>
      </c>
      <c r="Q57" s="10">
        <f t="shared" si="5"/>
        <v>2.5548955083994529E-3</v>
      </c>
    </row>
    <row r="58" spans="1:17" x14ac:dyDescent="0.2">
      <c r="A58" s="46" t="s">
        <v>169</v>
      </c>
      <c r="B58" s="21" t="s">
        <v>170</v>
      </c>
      <c r="C58" s="21" t="s">
        <v>9</v>
      </c>
      <c r="D58" s="22" t="s">
        <v>279</v>
      </c>
      <c r="E58" s="23">
        <v>2015</v>
      </c>
      <c r="F58" s="29">
        <v>9</v>
      </c>
      <c r="G58" s="29">
        <v>7</v>
      </c>
      <c r="H58" s="55">
        <v>22</v>
      </c>
      <c r="I58" s="27">
        <f t="shared" si="3"/>
        <v>4.3211409462910161E-2</v>
      </c>
      <c r="J58" s="31">
        <v>0</v>
      </c>
      <c r="K58" s="31">
        <v>5.8309518948452999</v>
      </c>
      <c r="L58" s="55">
        <v>15.259773313210699</v>
      </c>
      <c r="M58" s="27">
        <f t="shared" si="4"/>
        <v>3.9438117156639092E-2</v>
      </c>
      <c r="N58" s="31">
        <v>11.290869677859799</v>
      </c>
      <c r="O58" s="31">
        <v>9.5711534116552102</v>
      </c>
      <c r="P58" s="55">
        <v>9.3864555541783794</v>
      </c>
      <c r="Q58" s="10">
        <f t="shared" si="5"/>
        <v>6.1217824538670626E-2</v>
      </c>
    </row>
    <row r="59" spans="1:17" x14ac:dyDescent="0.2">
      <c r="A59" s="46" t="s">
        <v>171</v>
      </c>
      <c r="B59" s="21" t="s">
        <v>172</v>
      </c>
      <c r="C59" s="21" t="s">
        <v>12</v>
      </c>
      <c r="D59" s="56" t="s">
        <v>279</v>
      </c>
      <c r="E59" s="23">
        <v>2009</v>
      </c>
      <c r="F59" s="29">
        <v>373</v>
      </c>
      <c r="G59" s="64">
        <v>356</v>
      </c>
      <c r="H59" s="55">
        <v>386</v>
      </c>
      <c r="I59" s="27">
        <f t="shared" si="3"/>
        <v>1.2831071865471051</v>
      </c>
      <c r="J59" s="31">
        <v>135.023731578568</v>
      </c>
      <c r="K59" s="65">
        <v>136.791277144475</v>
      </c>
      <c r="L59" s="55">
        <v>146.85232529702699</v>
      </c>
      <c r="M59" s="27">
        <f t="shared" si="4"/>
        <v>0.79741636525877535</v>
      </c>
      <c r="N59" s="31">
        <v>105.362075958292</v>
      </c>
      <c r="O59" s="65">
        <v>118.547980518673</v>
      </c>
      <c r="P59" s="55">
        <v>100.58751048258</v>
      </c>
      <c r="Q59" s="10">
        <f t="shared" si="5"/>
        <v>0.65562413160721944</v>
      </c>
    </row>
    <row r="60" spans="1:17" x14ac:dyDescent="0.2">
      <c r="A60" s="46" t="s">
        <v>173</v>
      </c>
      <c r="B60" s="21" t="s">
        <v>174</v>
      </c>
      <c r="C60" s="21" t="s">
        <v>6</v>
      </c>
      <c r="D60" s="56" t="s">
        <v>279</v>
      </c>
      <c r="E60" s="23">
        <v>2009</v>
      </c>
      <c r="F60" s="29">
        <v>1069</v>
      </c>
      <c r="G60" s="64">
        <v>1122</v>
      </c>
      <c r="H60" s="55">
        <v>1238</v>
      </c>
      <c r="I60" s="27">
        <f t="shared" si="3"/>
        <v>3.9416318158155148</v>
      </c>
      <c r="J60" s="31">
        <v>592.55112793397996</v>
      </c>
      <c r="K60" s="65">
        <v>664.11732858798405</v>
      </c>
      <c r="L60" s="55">
        <v>745.91865010287495</v>
      </c>
      <c r="M60" s="27">
        <f t="shared" si="4"/>
        <v>3.809133401641132</v>
      </c>
      <c r="N60" s="31">
        <v>611.16134085204897</v>
      </c>
      <c r="O60" s="65">
        <v>619.93929369365105</v>
      </c>
      <c r="P60" s="55">
        <v>673.81611455851601</v>
      </c>
      <c r="Q60" s="10">
        <f t="shared" si="5"/>
        <v>3.8452215710932824</v>
      </c>
    </row>
    <row r="61" spans="1:17" x14ac:dyDescent="0.2">
      <c r="A61" s="46" t="s">
        <v>175</v>
      </c>
      <c r="B61" s="21" t="s">
        <v>176</v>
      </c>
      <c r="C61" s="21" t="s">
        <v>9</v>
      </c>
      <c r="D61" s="22" t="s">
        <v>279</v>
      </c>
      <c r="E61" s="23">
        <v>2012</v>
      </c>
      <c r="F61" s="29">
        <v>9</v>
      </c>
      <c r="G61" s="29">
        <v>7</v>
      </c>
      <c r="H61" s="55">
        <v>13</v>
      </c>
      <c r="I61" s="27">
        <f t="shared" si="3"/>
        <v>3.3212076085135343E-2</v>
      </c>
      <c r="J61" s="31">
        <v>0</v>
      </c>
      <c r="K61" s="31">
        <v>0</v>
      </c>
      <c r="L61" s="55">
        <v>0</v>
      </c>
      <c r="M61" s="27">
        <f t="shared" si="4"/>
        <v>0</v>
      </c>
      <c r="N61" s="31">
        <v>6.0040606535759498</v>
      </c>
      <c r="O61" s="31">
        <v>6.7560575758699599</v>
      </c>
      <c r="P61" s="55">
        <v>7.5656264856100304</v>
      </c>
      <c r="Q61" s="10">
        <f t="shared" si="5"/>
        <v>4.0979154894043683E-2</v>
      </c>
    </row>
    <row r="62" spans="1:17" x14ac:dyDescent="0.2">
      <c r="A62" s="46" t="s">
        <v>310</v>
      </c>
      <c r="B62" s="21" t="s">
        <v>311</v>
      </c>
      <c r="C62" s="21" t="s">
        <v>9</v>
      </c>
      <c r="D62" s="87" t="s">
        <v>279</v>
      </c>
      <c r="E62" s="23">
        <v>2014</v>
      </c>
      <c r="F62" s="29">
        <v>1</v>
      </c>
      <c r="G62" s="63">
        <v>0</v>
      </c>
      <c r="H62" s="63">
        <v>0</v>
      </c>
      <c r="I62" s="27">
        <f t="shared" si="3"/>
        <v>1.1836280567194565E-3</v>
      </c>
      <c r="J62" s="31">
        <v>0</v>
      </c>
      <c r="K62" s="83">
        <v>0</v>
      </c>
      <c r="L62" s="83">
        <v>0</v>
      </c>
      <c r="M62" s="27">
        <f t="shared" si="4"/>
        <v>0</v>
      </c>
      <c r="N62" s="31">
        <v>0.75164605264609796</v>
      </c>
      <c r="O62" s="63">
        <v>0</v>
      </c>
      <c r="P62" s="63">
        <v>0</v>
      </c>
      <c r="Q62" s="10">
        <f t="shared" si="5"/>
        <v>1.5627460673243163E-3</v>
      </c>
    </row>
    <row r="63" spans="1:17" x14ac:dyDescent="0.2">
      <c r="A63" s="46" t="s">
        <v>177</v>
      </c>
      <c r="B63" s="55" t="s">
        <v>178</v>
      </c>
      <c r="C63" s="55" t="s">
        <v>9</v>
      </c>
      <c r="D63" s="56" t="s">
        <v>279</v>
      </c>
      <c r="E63" s="23">
        <v>2009</v>
      </c>
      <c r="F63" s="64">
        <v>17</v>
      </c>
      <c r="G63" s="64">
        <v>26</v>
      </c>
      <c r="H63" s="55">
        <v>23</v>
      </c>
      <c r="I63" s="27">
        <f t="shared" si="3"/>
        <v>7.582045646588717E-2</v>
      </c>
      <c r="J63" s="65">
        <v>8.7320508075688803</v>
      </c>
      <c r="K63" s="65">
        <v>13.3506697976678</v>
      </c>
      <c r="L63" s="55">
        <v>7.5630027024141802</v>
      </c>
      <c r="M63" s="27">
        <f t="shared" si="4"/>
        <v>5.6509025597952268E-2</v>
      </c>
      <c r="N63" s="65">
        <v>11.573255025353101</v>
      </c>
      <c r="O63" s="65">
        <v>8.4667114064612008</v>
      </c>
      <c r="P63" s="55">
        <v>6.8296160849595005</v>
      </c>
      <c r="Q63" s="10">
        <f t="shared" si="5"/>
        <v>5.4542502007738539E-2</v>
      </c>
    </row>
    <row r="64" spans="1:17" x14ac:dyDescent="0.2">
      <c r="A64" s="46" t="s">
        <v>179</v>
      </c>
      <c r="B64" s="55" t="s">
        <v>180</v>
      </c>
      <c r="C64" s="55" t="s">
        <v>9</v>
      </c>
      <c r="D64" s="56" t="s">
        <v>279</v>
      </c>
      <c r="E64" s="23">
        <v>2012</v>
      </c>
      <c r="F64" s="64">
        <v>16</v>
      </c>
      <c r="G64" s="64">
        <v>18</v>
      </c>
      <c r="H64" s="55">
        <v>23</v>
      </c>
      <c r="I64" s="27">
        <f t="shared" si="3"/>
        <v>6.5361466090327128E-2</v>
      </c>
      <c r="J64" s="65">
        <v>0</v>
      </c>
      <c r="K64" s="65">
        <v>0</v>
      </c>
      <c r="L64" s="55">
        <v>0</v>
      </c>
      <c r="M64" s="27">
        <f t="shared" si="4"/>
        <v>0</v>
      </c>
      <c r="N64" s="65">
        <v>16.352675024130399</v>
      </c>
      <c r="O64" s="65">
        <v>14.4489160195283</v>
      </c>
      <c r="P64" s="55">
        <v>15.8381163577934</v>
      </c>
      <c r="Q64" s="10">
        <f t="shared" si="5"/>
        <v>9.4267323906707542E-2</v>
      </c>
    </row>
    <row r="65" spans="1:17" x14ac:dyDescent="0.2">
      <c r="A65" s="46" t="s">
        <v>181</v>
      </c>
      <c r="B65" s="21" t="s">
        <v>182</v>
      </c>
      <c r="C65" s="21" t="s">
        <v>9</v>
      </c>
      <c r="D65" s="22" t="s">
        <v>279</v>
      </c>
      <c r="E65" s="23">
        <v>2009</v>
      </c>
      <c r="F65" s="29">
        <v>12</v>
      </c>
      <c r="G65" s="29">
        <v>13</v>
      </c>
      <c r="H65" s="55">
        <v>16</v>
      </c>
      <c r="I65" s="27">
        <f t="shared" si="3"/>
        <v>4.7052593120349089E-2</v>
      </c>
      <c r="J65" s="31">
        <v>0</v>
      </c>
      <c r="K65" s="31">
        <v>0</v>
      </c>
      <c r="L65" s="55">
        <v>0</v>
      </c>
      <c r="M65" s="27">
        <f t="shared" si="4"/>
        <v>0</v>
      </c>
      <c r="N65" s="31">
        <v>12.696735388290399</v>
      </c>
      <c r="O65" s="31">
        <v>13.643647743041599</v>
      </c>
      <c r="P65" s="55">
        <v>13.1078974074135</v>
      </c>
      <c r="Q65" s="10">
        <f t="shared" si="5"/>
        <v>7.9662793589963768E-2</v>
      </c>
    </row>
    <row r="66" spans="1:17" x14ac:dyDescent="0.2">
      <c r="A66" s="76" t="s">
        <v>335</v>
      </c>
      <c r="B66" s="69" t="s">
        <v>336</v>
      </c>
      <c r="C66" s="69" t="s">
        <v>9</v>
      </c>
      <c r="D66" s="69" t="s">
        <v>279</v>
      </c>
      <c r="E66" s="23">
        <v>2017</v>
      </c>
      <c r="F66" s="63">
        <v>0</v>
      </c>
      <c r="G66" s="63">
        <v>0</v>
      </c>
      <c r="H66" s="55">
        <v>1</v>
      </c>
      <c r="I66" s="27">
        <f t="shared" ref="I66:I97" si="6">((100/$G$176*G66)*1/3+(100/$H$176*H66)*1/3+(100/$F$176*F66)*1/3)</f>
        <v>1.1110370419749793E-3</v>
      </c>
      <c r="J66" s="63">
        <v>0</v>
      </c>
      <c r="K66" s="63">
        <v>0</v>
      </c>
      <c r="L66" s="55">
        <v>0</v>
      </c>
      <c r="M66" s="27">
        <f t="shared" ref="M66:M97" si="7">((100/$K$176*K66)*1/3+(100/$L$176*L66)*1/3+(100/$J$176*J66)*1/3)</f>
        <v>0</v>
      </c>
      <c r="N66" s="63">
        <v>0</v>
      </c>
      <c r="O66" s="63">
        <v>0</v>
      </c>
      <c r="P66" s="55">
        <v>0.65857005977671002</v>
      </c>
      <c r="Q66" s="10">
        <f t="shared" ref="Q66:Q97" si="8">((100/$O$176*O66)*1/3+(100/$P$176*P66)*1/3+(100/$N$176*N66)*1/3)</f>
        <v>1.299148620334357E-3</v>
      </c>
    </row>
    <row r="67" spans="1:17" x14ac:dyDescent="0.2">
      <c r="A67" s="76" t="s">
        <v>337</v>
      </c>
      <c r="B67" s="69" t="s">
        <v>338</v>
      </c>
      <c r="C67" s="69" t="s">
        <v>9</v>
      </c>
      <c r="D67" s="69" t="s">
        <v>279</v>
      </c>
      <c r="E67" s="57">
        <v>2017</v>
      </c>
      <c r="F67" s="63">
        <v>0</v>
      </c>
      <c r="G67" s="63">
        <v>0</v>
      </c>
      <c r="H67" s="55">
        <v>4</v>
      </c>
      <c r="I67" s="27">
        <f t="shared" si="6"/>
        <v>4.4441481678999173E-3</v>
      </c>
      <c r="J67" s="63">
        <v>0</v>
      </c>
      <c r="K67" s="63">
        <v>0</v>
      </c>
      <c r="L67" s="55">
        <v>0</v>
      </c>
      <c r="M67" s="27">
        <f t="shared" si="7"/>
        <v>0</v>
      </c>
      <c r="N67" s="63">
        <v>0</v>
      </c>
      <c r="O67" s="63">
        <v>0</v>
      </c>
      <c r="P67" s="55">
        <v>9.4799664241917405</v>
      </c>
      <c r="Q67" s="10">
        <f t="shared" si="8"/>
        <v>1.8700949303678431E-2</v>
      </c>
    </row>
    <row r="68" spans="1:17" x14ac:dyDescent="0.2">
      <c r="A68" s="46" t="s">
        <v>183</v>
      </c>
      <c r="B68" s="21" t="s">
        <v>184</v>
      </c>
      <c r="C68" s="21" t="s">
        <v>9</v>
      </c>
      <c r="D68" s="22" t="s">
        <v>279</v>
      </c>
      <c r="E68" s="23">
        <v>2013</v>
      </c>
      <c r="F68" s="29">
        <v>5</v>
      </c>
      <c r="G68" s="29">
        <v>4</v>
      </c>
      <c r="H68" s="55">
        <v>2</v>
      </c>
      <c r="I68" s="27">
        <f t="shared" si="6"/>
        <v>1.277789552696753E-2</v>
      </c>
      <c r="J68" s="31">
        <v>0</v>
      </c>
      <c r="K68" s="31">
        <v>0</v>
      </c>
      <c r="L68" s="55">
        <v>0</v>
      </c>
      <c r="M68" s="27">
        <f t="shared" si="7"/>
        <v>0</v>
      </c>
      <c r="N68" s="31">
        <v>4.2074698919654701</v>
      </c>
      <c r="O68" s="31">
        <v>1.48053729243087</v>
      </c>
      <c r="P68" s="55">
        <v>0.79671630618037004</v>
      </c>
      <c r="Q68" s="10">
        <f t="shared" si="8"/>
        <v>1.3293511151161622E-2</v>
      </c>
    </row>
    <row r="69" spans="1:17" x14ac:dyDescent="0.2">
      <c r="A69" s="46" t="s">
        <v>185</v>
      </c>
      <c r="B69" s="55" t="s">
        <v>186</v>
      </c>
      <c r="C69" s="55" t="s">
        <v>9</v>
      </c>
      <c r="D69" s="56" t="s">
        <v>279</v>
      </c>
      <c r="E69" s="57">
        <v>2014</v>
      </c>
      <c r="F69" s="64">
        <v>2</v>
      </c>
      <c r="G69" s="64">
        <v>3</v>
      </c>
      <c r="H69" s="55">
        <v>4</v>
      </c>
      <c r="I69" s="27">
        <f t="shared" si="6"/>
        <v>1.0289665150904048E-2</v>
      </c>
      <c r="J69" s="65">
        <v>0</v>
      </c>
      <c r="K69" s="65">
        <v>0</v>
      </c>
      <c r="L69" s="55">
        <v>0</v>
      </c>
      <c r="M69" s="27">
        <f t="shared" si="7"/>
        <v>0</v>
      </c>
      <c r="N69" s="65">
        <v>5.7340091886898996</v>
      </c>
      <c r="O69" s="65">
        <v>5.0374427222987999</v>
      </c>
      <c r="P69" s="55">
        <v>3.1078683983231499</v>
      </c>
      <c r="Q69" s="10">
        <f t="shared" si="8"/>
        <v>2.8171606736592171E-2</v>
      </c>
    </row>
    <row r="70" spans="1:17" x14ac:dyDescent="0.2">
      <c r="A70" s="46" t="s">
        <v>187</v>
      </c>
      <c r="B70" s="55" t="s">
        <v>188</v>
      </c>
      <c r="C70" s="55" t="s">
        <v>9</v>
      </c>
      <c r="D70" s="56" t="s">
        <v>279</v>
      </c>
      <c r="E70" s="23">
        <v>2012</v>
      </c>
      <c r="F70" s="64">
        <v>3</v>
      </c>
      <c r="G70" s="64">
        <v>5</v>
      </c>
      <c r="H70" s="55">
        <v>6</v>
      </c>
      <c r="I70" s="27">
        <f t="shared" si="6"/>
        <v>1.601420787128361E-2</v>
      </c>
      <c r="J70" s="65">
        <v>0</v>
      </c>
      <c r="K70" s="65">
        <v>0</v>
      </c>
      <c r="L70" s="55">
        <v>0</v>
      </c>
      <c r="M70" s="27">
        <f t="shared" si="7"/>
        <v>0</v>
      </c>
      <c r="N70" s="65">
        <v>2.5268483005103599</v>
      </c>
      <c r="O70" s="65">
        <v>2.9492233691482501</v>
      </c>
      <c r="P70" s="55">
        <v>10.1406590206504</v>
      </c>
      <c r="Q70" s="10">
        <f t="shared" si="8"/>
        <v>3.1182245150120524E-2</v>
      </c>
    </row>
    <row r="71" spans="1:17" x14ac:dyDescent="0.2">
      <c r="A71" s="46" t="s">
        <v>189</v>
      </c>
      <c r="B71" s="55" t="s">
        <v>190</v>
      </c>
      <c r="C71" s="55" t="s">
        <v>9</v>
      </c>
      <c r="D71" s="56" t="s">
        <v>279</v>
      </c>
      <c r="E71" s="23">
        <v>2014</v>
      </c>
      <c r="F71" s="64">
        <v>3</v>
      </c>
      <c r="G71" s="64">
        <v>6</v>
      </c>
      <c r="H71" s="55">
        <v>4</v>
      </c>
      <c r="I71" s="27">
        <f t="shared" si="6"/>
        <v>1.4951554077188721E-2</v>
      </c>
      <c r="J71" s="65">
        <v>0</v>
      </c>
      <c r="K71" s="65">
        <v>0</v>
      </c>
      <c r="L71" s="55">
        <v>0</v>
      </c>
      <c r="M71" s="27">
        <f t="shared" si="7"/>
        <v>0</v>
      </c>
      <c r="N71" s="65">
        <v>3.2190659333227498</v>
      </c>
      <c r="O71" s="65">
        <v>4.2444199884688096</v>
      </c>
      <c r="P71" s="55">
        <v>4.8301489852166801</v>
      </c>
      <c r="Q71" s="10">
        <f t="shared" si="8"/>
        <v>2.4747280011746295E-2</v>
      </c>
    </row>
    <row r="72" spans="1:17" x14ac:dyDescent="0.2">
      <c r="A72" s="46" t="s">
        <v>191</v>
      </c>
      <c r="B72" s="55" t="s">
        <v>192</v>
      </c>
      <c r="C72" s="55" t="s">
        <v>9</v>
      </c>
      <c r="D72" s="56" t="s">
        <v>279</v>
      </c>
      <c r="E72" s="23">
        <v>2011</v>
      </c>
      <c r="F72" s="64">
        <v>9</v>
      </c>
      <c r="G72" s="64">
        <v>22</v>
      </c>
      <c r="H72" s="55">
        <v>22</v>
      </c>
      <c r="I72" s="27">
        <f t="shared" si="6"/>
        <v>6.0602713810736245E-2</v>
      </c>
      <c r="J72" s="65">
        <v>0</v>
      </c>
      <c r="K72" s="65">
        <v>2.2360679774997898</v>
      </c>
      <c r="L72" s="55">
        <v>7</v>
      </c>
      <c r="M72" s="27">
        <f t="shared" si="7"/>
        <v>1.7259607777918205E-2</v>
      </c>
      <c r="N72" s="65">
        <v>6.5618044150675603</v>
      </c>
      <c r="O72" s="65">
        <v>14.090051607888601</v>
      </c>
      <c r="P72" s="55">
        <v>11.8429118727086</v>
      </c>
      <c r="Q72" s="10">
        <f t="shared" si="8"/>
        <v>6.5308991037680994E-2</v>
      </c>
    </row>
    <row r="73" spans="1:17" s="48" customFormat="1" x14ac:dyDescent="0.2">
      <c r="A73" s="76" t="s">
        <v>339</v>
      </c>
      <c r="B73" s="69" t="s">
        <v>340</v>
      </c>
      <c r="C73" s="69" t="s">
        <v>9</v>
      </c>
      <c r="D73" s="69" t="s">
        <v>279</v>
      </c>
      <c r="E73" s="57">
        <v>2017</v>
      </c>
      <c r="F73" s="63">
        <v>0</v>
      </c>
      <c r="G73" s="63">
        <v>0</v>
      </c>
      <c r="H73" s="55">
        <v>3</v>
      </c>
      <c r="I73" s="62">
        <f t="shared" si="6"/>
        <v>3.3331111259249382E-3</v>
      </c>
      <c r="J73" s="63">
        <v>0</v>
      </c>
      <c r="K73" s="63">
        <v>0</v>
      </c>
      <c r="L73" s="55">
        <v>0</v>
      </c>
      <c r="M73" s="62">
        <f t="shared" si="7"/>
        <v>0</v>
      </c>
      <c r="N73" s="63">
        <v>0</v>
      </c>
      <c r="O73" s="63">
        <v>0</v>
      </c>
      <c r="P73" s="55">
        <v>4.7389931767351996</v>
      </c>
      <c r="Q73" s="86">
        <f t="shared" si="8"/>
        <v>9.3485216279296061E-3</v>
      </c>
    </row>
    <row r="74" spans="1:17" x14ac:dyDescent="0.2">
      <c r="A74" s="46" t="s">
        <v>193</v>
      </c>
      <c r="B74" s="55" t="s">
        <v>194</v>
      </c>
      <c r="C74" s="55" t="s">
        <v>9</v>
      </c>
      <c r="D74" s="56" t="s">
        <v>279</v>
      </c>
      <c r="E74" s="57">
        <v>2012</v>
      </c>
      <c r="F74" s="64">
        <v>13</v>
      </c>
      <c r="G74" s="64">
        <v>13</v>
      </c>
      <c r="H74" s="55">
        <v>12</v>
      </c>
      <c r="I74" s="27">
        <f t="shared" si="6"/>
        <v>4.3792073009168632E-2</v>
      </c>
      <c r="J74" s="65">
        <v>0</v>
      </c>
      <c r="K74" s="65">
        <v>0</v>
      </c>
      <c r="L74" s="55">
        <v>0</v>
      </c>
      <c r="M74" s="27">
        <f t="shared" si="7"/>
        <v>0</v>
      </c>
      <c r="N74" s="65">
        <v>9.3853712635090307</v>
      </c>
      <c r="O74" s="65">
        <v>5.2365778576152202</v>
      </c>
      <c r="P74" s="55">
        <v>8.1908893136224208</v>
      </c>
      <c r="Q74" s="10">
        <f t="shared" si="8"/>
        <v>4.6190348459663438E-2</v>
      </c>
    </row>
    <row r="75" spans="1:17" x14ac:dyDescent="0.2">
      <c r="A75" s="46" t="s">
        <v>195</v>
      </c>
      <c r="B75" s="21" t="s">
        <v>196</v>
      </c>
      <c r="C75" s="21" t="s">
        <v>6</v>
      </c>
      <c r="D75" s="56" t="s">
        <v>279</v>
      </c>
      <c r="E75" s="23">
        <v>2009</v>
      </c>
      <c r="F75" s="29">
        <v>499</v>
      </c>
      <c r="G75" s="29">
        <v>486</v>
      </c>
      <c r="H75" s="55">
        <v>470</v>
      </c>
      <c r="I75" s="27">
        <f t="shared" si="6"/>
        <v>1.6762960709008143</v>
      </c>
      <c r="J75" s="31">
        <v>314.76020306605398</v>
      </c>
      <c r="K75" s="31">
        <v>263.33992214117302</v>
      </c>
      <c r="L75" s="55">
        <v>270.652680001411</v>
      </c>
      <c r="M75" s="27">
        <f t="shared" si="7"/>
        <v>1.620281944448033</v>
      </c>
      <c r="N75" s="31">
        <v>329.89103670738001</v>
      </c>
      <c r="O75" s="31">
        <v>308.08498754714799</v>
      </c>
      <c r="P75" s="55">
        <v>352.74889485407198</v>
      </c>
      <c r="Q75" s="10">
        <f t="shared" si="8"/>
        <v>2.0006174468565439</v>
      </c>
    </row>
    <row r="76" spans="1:17" x14ac:dyDescent="0.2">
      <c r="A76" s="46" t="s">
        <v>380</v>
      </c>
      <c r="B76" s="55" t="s">
        <v>381</v>
      </c>
      <c r="C76" s="55" t="s">
        <v>66</v>
      </c>
      <c r="D76" s="87" t="s">
        <v>279</v>
      </c>
      <c r="E76" s="50">
        <v>2009</v>
      </c>
      <c r="F76" s="64">
        <v>160</v>
      </c>
      <c r="G76" s="64">
        <v>160</v>
      </c>
      <c r="H76" s="55">
        <v>191</v>
      </c>
      <c r="I76" s="27">
        <f t="shared" si="6"/>
        <v>0.58709581046914572</v>
      </c>
      <c r="J76" s="65">
        <v>107.198873778158</v>
      </c>
      <c r="K76" s="65">
        <v>74.714825429638395</v>
      </c>
      <c r="L76" s="55">
        <v>89.9598066338135</v>
      </c>
      <c r="M76" s="27">
        <f t="shared" si="7"/>
        <v>0.5193230513387368</v>
      </c>
      <c r="N76" s="65">
        <v>87.647106726961894</v>
      </c>
      <c r="O76" s="65">
        <v>71.721672242179096</v>
      </c>
      <c r="P76" s="55">
        <v>113.099706391103</v>
      </c>
      <c r="Q76" s="10">
        <f t="shared" si="8"/>
        <v>0.54941094455545769</v>
      </c>
    </row>
    <row r="77" spans="1:17" x14ac:dyDescent="0.2">
      <c r="A77" s="46" t="s">
        <v>113</v>
      </c>
      <c r="B77" s="21" t="s">
        <v>114</v>
      </c>
      <c r="C77" s="21" t="s">
        <v>66</v>
      </c>
      <c r="D77" s="56" t="s">
        <v>406</v>
      </c>
      <c r="E77" s="23">
        <v>2009</v>
      </c>
      <c r="F77" s="29">
        <v>219</v>
      </c>
      <c r="G77" s="29">
        <v>377</v>
      </c>
      <c r="H77" s="55">
        <v>400</v>
      </c>
      <c r="I77" s="27">
        <f t="shared" si="6"/>
        <v>1.1407308104869152</v>
      </c>
      <c r="J77" s="31">
        <v>195.306110394901</v>
      </c>
      <c r="K77" s="31">
        <v>265.47233141805498</v>
      </c>
      <c r="L77" s="55">
        <v>358.46490813986998</v>
      </c>
      <c r="M77" s="27">
        <f t="shared" si="7"/>
        <v>1.5532557002718754</v>
      </c>
      <c r="N77" s="31">
        <v>151.259813739495</v>
      </c>
      <c r="O77" s="31">
        <v>247.64646005295501</v>
      </c>
      <c r="P77" s="55">
        <v>331.52413848358498</v>
      </c>
      <c r="Q77" s="10">
        <f t="shared" si="8"/>
        <v>1.4659470999907918</v>
      </c>
    </row>
    <row r="78" spans="1:17" x14ac:dyDescent="0.2">
      <c r="A78" s="75" t="s">
        <v>392</v>
      </c>
      <c r="B78" s="55" t="s">
        <v>115</v>
      </c>
      <c r="C78" s="55" t="s">
        <v>116</v>
      </c>
      <c r="D78" s="56" t="s">
        <v>406</v>
      </c>
      <c r="E78" s="57">
        <v>2012</v>
      </c>
      <c r="F78" s="64">
        <v>450</v>
      </c>
      <c r="G78" s="64">
        <v>520</v>
      </c>
      <c r="H78" s="55">
        <v>650</v>
      </c>
      <c r="I78" s="27">
        <f t="shared" si="6"/>
        <v>1.8577052535321297</v>
      </c>
      <c r="J78" s="65">
        <v>382.46668005342002</v>
      </c>
      <c r="K78" s="65">
        <v>407.256554665978</v>
      </c>
      <c r="L78" s="55">
        <v>486.96961202071901</v>
      </c>
      <c r="M78" s="27">
        <f t="shared" si="7"/>
        <v>2.428318519541433</v>
      </c>
      <c r="N78" s="65">
        <v>0</v>
      </c>
      <c r="O78" s="65">
        <v>0</v>
      </c>
      <c r="P78" s="55">
        <v>0</v>
      </c>
      <c r="Q78" s="10">
        <f t="shared" si="8"/>
        <v>0</v>
      </c>
    </row>
    <row r="79" spans="1:17" x14ac:dyDescent="0.2">
      <c r="A79" s="46" t="s">
        <v>117</v>
      </c>
      <c r="B79" s="21" t="s">
        <v>257</v>
      </c>
      <c r="C79" s="21" t="s">
        <v>9</v>
      </c>
      <c r="D79" s="56" t="s">
        <v>406</v>
      </c>
      <c r="E79" s="23">
        <v>2009</v>
      </c>
      <c r="F79" s="29">
        <v>36</v>
      </c>
      <c r="G79" s="29">
        <v>31</v>
      </c>
      <c r="H79" s="55">
        <v>37</v>
      </c>
      <c r="I79" s="27">
        <f t="shared" si="6"/>
        <v>0.1196610095804819</v>
      </c>
      <c r="J79" s="31">
        <v>25.245887572748099</v>
      </c>
      <c r="K79" s="31">
        <v>15.7575192407856</v>
      </c>
      <c r="L79" s="55">
        <v>20.392457031507501</v>
      </c>
      <c r="M79" s="27">
        <f t="shared" si="7"/>
        <v>0.11734301323957737</v>
      </c>
      <c r="N79" s="31">
        <v>25.402060966513801</v>
      </c>
      <c r="O79" s="31">
        <v>16.046194324072701</v>
      </c>
      <c r="P79" s="55">
        <v>22.667756198128</v>
      </c>
      <c r="Q79" s="10">
        <f t="shared" si="8"/>
        <v>0.12976319725020938</v>
      </c>
    </row>
    <row r="80" spans="1:17" x14ac:dyDescent="0.2">
      <c r="A80" s="46" t="s">
        <v>118</v>
      </c>
      <c r="B80" s="21" t="s">
        <v>119</v>
      </c>
      <c r="C80" s="21" t="s">
        <v>9</v>
      </c>
      <c r="D80" s="22" t="s">
        <v>406</v>
      </c>
      <c r="E80" s="23">
        <v>2009</v>
      </c>
      <c r="F80" s="29">
        <v>68</v>
      </c>
      <c r="G80" s="29">
        <v>14</v>
      </c>
      <c r="H80" s="55">
        <v>98</v>
      </c>
      <c r="I80" s="27">
        <f t="shared" si="6"/>
        <v>0.20560022202844203</v>
      </c>
      <c r="J80" s="31">
        <v>27.285391227912601</v>
      </c>
      <c r="K80" s="31">
        <v>3.4641016151377499</v>
      </c>
      <c r="L80" s="55">
        <v>75.153857943575005</v>
      </c>
      <c r="M80" s="27">
        <f t="shared" si="7"/>
        <v>0.19991195511489798</v>
      </c>
      <c r="N80" s="31">
        <v>46.799872231010703</v>
      </c>
      <c r="O80" s="31">
        <v>15.573503126765701</v>
      </c>
      <c r="P80" s="55">
        <v>77.937377495714699</v>
      </c>
      <c r="Q80" s="10">
        <f t="shared" si="8"/>
        <v>0.28233114001424914</v>
      </c>
    </row>
    <row r="81" spans="1:17" x14ac:dyDescent="0.2">
      <c r="A81" s="46" t="s">
        <v>120</v>
      </c>
      <c r="B81" s="55" t="s">
        <v>121</v>
      </c>
      <c r="C81" s="55" t="s">
        <v>12</v>
      </c>
      <c r="D81" s="56" t="s">
        <v>406</v>
      </c>
      <c r="E81" s="57">
        <v>2009</v>
      </c>
      <c r="F81" s="64">
        <v>383</v>
      </c>
      <c r="G81" s="64">
        <v>342</v>
      </c>
      <c r="H81" s="55">
        <v>368</v>
      </c>
      <c r="I81" s="27">
        <f t="shared" si="6"/>
        <v>1.2587129163007791</v>
      </c>
      <c r="J81" s="65">
        <v>226.26528465093699</v>
      </c>
      <c r="K81" s="65">
        <v>208.96543699490101</v>
      </c>
      <c r="L81" s="55">
        <v>176.98572818772899</v>
      </c>
      <c r="M81" s="27">
        <f t="shared" si="7"/>
        <v>1.1693200693874093</v>
      </c>
      <c r="N81" s="65">
        <v>201.00358248100201</v>
      </c>
      <c r="O81" s="65">
        <v>171.70024263382399</v>
      </c>
      <c r="P81" s="55">
        <v>176.219056758775</v>
      </c>
      <c r="Q81" s="10">
        <f t="shared" si="8"/>
        <v>1.1104412994305635</v>
      </c>
    </row>
    <row r="82" spans="1:17" x14ac:dyDescent="0.2">
      <c r="A82" s="46" t="s">
        <v>122</v>
      </c>
      <c r="B82" s="21" t="s">
        <v>123</v>
      </c>
      <c r="C82" s="21" t="s">
        <v>6</v>
      </c>
      <c r="D82" s="56" t="s">
        <v>406</v>
      </c>
      <c r="E82" s="23">
        <v>2009</v>
      </c>
      <c r="F82" s="29">
        <v>3404</v>
      </c>
      <c r="G82" s="29">
        <v>3305</v>
      </c>
      <c r="H82" s="55">
        <v>3316</v>
      </c>
      <c r="I82" s="27">
        <f t="shared" si="6"/>
        <v>11.545152794233076</v>
      </c>
      <c r="J82" s="31">
        <v>2330.1186551676601</v>
      </c>
      <c r="K82" s="31">
        <v>2176.5230575421401</v>
      </c>
      <c r="L82" s="55">
        <v>2189.8450207422502</v>
      </c>
      <c r="M82" s="27">
        <f t="shared" si="7"/>
        <v>12.771506527339575</v>
      </c>
      <c r="N82" s="31">
        <v>2051.00584269295</v>
      </c>
      <c r="O82" s="31">
        <v>1958.2891130662699</v>
      </c>
      <c r="P82" s="55">
        <v>1965.88878250365</v>
      </c>
      <c r="Q82" s="10">
        <f t="shared" si="8"/>
        <v>12.076121495725857</v>
      </c>
    </row>
    <row r="83" spans="1:17" x14ac:dyDescent="0.2">
      <c r="A83" s="74" t="s">
        <v>280</v>
      </c>
      <c r="B83" s="56" t="s">
        <v>281</v>
      </c>
      <c r="C83" s="56" t="s">
        <v>66</v>
      </c>
      <c r="D83" s="56" t="s">
        <v>406</v>
      </c>
      <c r="E83" s="59">
        <v>2016</v>
      </c>
      <c r="F83" s="63">
        <v>0</v>
      </c>
      <c r="G83" s="55">
        <v>1</v>
      </c>
      <c r="H83" s="55">
        <v>1</v>
      </c>
      <c r="I83" s="27">
        <f t="shared" si="6"/>
        <v>2.2704573318300517E-3</v>
      </c>
      <c r="J83" s="63">
        <v>0</v>
      </c>
      <c r="K83" s="81">
        <v>0</v>
      </c>
      <c r="L83" s="55">
        <v>0</v>
      </c>
      <c r="M83" s="27">
        <f t="shared" si="7"/>
        <v>0</v>
      </c>
      <c r="N83" s="63">
        <v>0</v>
      </c>
      <c r="O83" s="81">
        <v>7.6811456195378698</v>
      </c>
      <c r="P83" s="55">
        <v>10.0498753915919</v>
      </c>
      <c r="Q83" s="10">
        <f t="shared" si="8"/>
        <v>3.5255067839186208E-2</v>
      </c>
    </row>
    <row r="84" spans="1:17" x14ac:dyDescent="0.2">
      <c r="A84" s="46" t="s">
        <v>128</v>
      </c>
      <c r="B84" s="21" t="s">
        <v>129</v>
      </c>
      <c r="C84" s="21" t="s">
        <v>9</v>
      </c>
      <c r="D84" s="56" t="s">
        <v>406</v>
      </c>
      <c r="E84" s="23">
        <v>2013</v>
      </c>
      <c r="F84" s="29">
        <v>13</v>
      </c>
      <c r="G84" s="29">
        <v>14</v>
      </c>
      <c r="H84" s="55">
        <v>15</v>
      </c>
      <c r="I84" s="27">
        <f t="shared" si="6"/>
        <v>4.8284604424948641E-2</v>
      </c>
      <c r="J84" s="31">
        <v>3.3166247903553998</v>
      </c>
      <c r="K84" s="31">
        <v>2.8284271247461898</v>
      </c>
      <c r="L84" s="55">
        <v>10.132011449454399</v>
      </c>
      <c r="M84" s="27">
        <f t="shared" si="7"/>
        <v>3.0717064407267774E-2</v>
      </c>
      <c r="N84" s="31">
        <v>6.8196761125917904</v>
      </c>
      <c r="O84" s="31">
        <v>6.1753849777082204</v>
      </c>
      <c r="P84" s="55">
        <v>12.040122736353901</v>
      </c>
      <c r="Q84" s="10">
        <f t="shared" si="8"/>
        <v>5.0335199271263009E-2</v>
      </c>
    </row>
    <row r="85" spans="1:17" x14ac:dyDescent="0.2">
      <c r="A85" s="46" t="s">
        <v>130</v>
      </c>
      <c r="B85" s="55" t="s">
        <v>131</v>
      </c>
      <c r="C85" s="55" t="s">
        <v>9</v>
      </c>
      <c r="D85" s="56" t="s">
        <v>406</v>
      </c>
      <c r="E85" s="57">
        <v>2009</v>
      </c>
      <c r="F85" s="64">
        <v>180</v>
      </c>
      <c r="G85" s="64">
        <v>161</v>
      </c>
      <c r="H85" s="55">
        <v>176</v>
      </c>
      <c r="I85" s="27">
        <f t="shared" si="6"/>
        <v>0.59526223626376518</v>
      </c>
      <c r="J85" s="65">
        <v>92.312352524045494</v>
      </c>
      <c r="K85" s="65">
        <v>86.078437269227706</v>
      </c>
      <c r="L85" s="55">
        <v>73.549578928997207</v>
      </c>
      <c r="M85" s="27">
        <f t="shared" si="7"/>
        <v>0.48112175612334818</v>
      </c>
      <c r="N85" s="65">
        <v>70.151677426249904</v>
      </c>
      <c r="O85" s="65">
        <v>49.001219468586498</v>
      </c>
      <c r="P85" s="55">
        <v>55.986549752846599</v>
      </c>
      <c r="Q85" s="10">
        <f t="shared" si="8"/>
        <v>0.35472938937694354</v>
      </c>
    </row>
    <row r="86" spans="1:17" x14ac:dyDescent="0.2">
      <c r="A86" s="46" t="s">
        <v>132</v>
      </c>
      <c r="B86" s="55" t="s">
        <v>133</v>
      </c>
      <c r="C86" s="55" t="s">
        <v>9</v>
      </c>
      <c r="D86" s="56" t="s">
        <v>406</v>
      </c>
      <c r="E86" s="23">
        <v>2011</v>
      </c>
      <c r="F86" s="64">
        <v>18</v>
      </c>
      <c r="G86" s="64">
        <v>15</v>
      </c>
      <c r="H86" s="55">
        <v>31</v>
      </c>
      <c r="I86" s="27">
        <f t="shared" si="6"/>
        <v>7.3138757670000665E-2</v>
      </c>
      <c r="J86" s="65">
        <v>0</v>
      </c>
      <c r="K86" s="65">
        <v>0</v>
      </c>
      <c r="L86" s="55">
        <v>2.4494897427831801</v>
      </c>
      <c r="M86" s="27">
        <f t="shared" si="7"/>
        <v>4.5565464617226261E-3</v>
      </c>
      <c r="N86" s="65">
        <v>12.1122171063049</v>
      </c>
      <c r="O86" s="65">
        <v>27.115481227741299</v>
      </c>
      <c r="P86" s="55">
        <v>26.062595452781999</v>
      </c>
      <c r="Q86" s="10">
        <f t="shared" si="8"/>
        <v>0.13106520099338906</v>
      </c>
    </row>
    <row r="87" spans="1:17" x14ac:dyDescent="0.2">
      <c r="A87" s="46" t="s">
        <v>134</v>
      </c>
      <c r="B87" s="21" t="s">
        <v>135</v>
      </c>
      <c r="C87" s="21" t="s">
        <v>9</v>
      </c>
      <c r="D87" s="56" t="s">
        <v>406</v>
      </c>
      <c r="E87" s="23">
        <v>2014</v>
      </c>
      <c r="F87" s="29">
        <v>8</v>
      </c>
      <c r="G87" s="29">
        <v>10</v>
      </c>
      <c r="H87" s="55">
        <v>10</v>
      </c>
      <c r="I87" s="27">
        <f t="shared" si="6"/>
        <v>3.2173597772056167E-2</v>
      </c>
      <c r="J87" s="31">
        <v>2.8284271247461898</v>
      </c>
      <c r="K87" s="31">
        <v>3.4641016151377499</v>
      </c>
      <c r="L87" s="55">
        <v>3.16227766016838</v>
      </c>
      <c r="M87" s="27">
        <f t="shared" si="7"/>
        <v>1.7998754198351632E-2</v>
      </c>
      <c r="N87" s="31">
        <v>8.5193373200006004</v>
      </c>
      <c r="O87" s="31">
        <v>7.8671759556535896</v>
      </c>
      <c r="P87" s="55">
        <v>9.1709169418477607</v>
      </c>
      <c r="Q87" s="10">
        <f t="shared" si="8"/>
        <v>5.1607400763824876E-2</v>
      </c>
    </row>
    <row r="88" spans="1:17" x14ac:dyDescent="0.2">
      <c r="A88" s="76" t="s">
        <v>341</v>
      </c>
      <c r="B88" s="69" t="s">
        <v>342</v>
      </c>
      <c r="C88" s="69" t="s">
        <v>9</v>
      </c>
      <c r="D88" s="56" t="s">
        <v>406</v>
      </c>
      <c r="E88" s="57">
        <v>2017</v>
      </c>
      <c r="F88" s="63">
        <v>0</v>
      </c>
      <c r="G88" s="63">
        <v>0</v>
      </c>
      <c r="H88" s="55">
        <v>6</v>
      </c>
      <c r="I88" s="27">
        <f t="shared" si="6"/>
        <v>6.6662222518498763E-3</v>
      </c>
      <c r="J88" s="63">
        <v>0</v>
      </c>
      <c r="K88" s="63">
        <v>0</v>
      </c>
      <c r="L88" s="55">
        <v>0</v>
      </c>
      <c r="M88" s="27">
        <f t="shared" si="7"/>
        <v>0</v>
      </c>
      <c r="N88" s="63">
        <v>0</v>
      </c>
      <c r="O88" s="63">
        <v>0</v>
      </c>
      <c r="P88" s="55">
        <v>1.3225152543163299</v>
      </c>
      <c r="Q88" s="10">
        <f t="shared" si="8"/>
        <v>2.6089006666940532E-3</v>
      </c>
    </row>
    <row r="89" spans="1:17" x14ac:dyDescent="0.2">
      <c r="A89" s="46" t="s">
        <v>136</v>
      </c>
      <c r="B89" s="21" t="s">
        <v>137</v>
      </c>
      <c r="C89" s="21" t="s">
        <v>9</v>
      </c>
      <c r="D89" s="56" t="s">
        <v>406</v>
      </c>
      <c r="E89" s="23">
        <v>2009</v>
      </c>
      <c r="F89" s="29">
        <v>2</v>
      </c>
      <c r="G89" s="29">
        <v>1</v>
      </c>
      <c r="H89" s="55">
        <v>2</v>
      </c>
      <c r="I89" s="27">
        <f t="shared" si="6"/>
        <v>5.7487504872439435E-3</v>
      </c>
      <c r="J89" s="31">
        <v>0</v>
      </c>
      <c r="K89" s="31">
        <v>0</v>
      </c>
      <c r="L89" s="55">
        <v>0</v>
      </c>
      <c r="M89" s="27">
        <f t="shared" si="7"/>
        <v>0</v>
      </c>
      <c r="N89" s="31">
        <v>1.92943623571685</v>
      </c>
      <c r="O89" s="31">
        <v>1</v>
      </c>
      <c r="P89" s="55">
        <v>3.05536708118589</v>
      </c>
      <c r="Q89" s="10">
        <f t="shared" si="8"/>
        <v>1.2047550172446689E-2</v>
      </c>
    </row>
    <row r="90" spans="1:17" x14ac:dyDescent="0.2">
      <c r="A90" s="46" t="s">
        <v>138</v>
      </c>
      <c r="B90" s="55" t="s">
        <v>139</v>
      </c>
      <c r="C90" s="55" t="s">
        <v>66</v>
      </c>
      <c r="D90" s="56" t="s">
        <v>406</v>
      </c>
      <c r="E90" s="57">
        <v>2009</v>
      </c>
      <c r="F90" s="64">
        <v>70</v>
      </c>
      <c r="G90" s="64">
        <v>31</v>
      </c>
      <c r="H90" s="55">
        <v>31</v>
      </c>
      <c r="I90" s="27">
        <f t="shared" si="6"/>
        <v>0.15323814125709356</v>
      </c>
      <c r="J90" s="65">
        <v>46.685202856321602</v>
      </c>
      <c r="K90" s="65">
        <v>16.017554101317302</v>
      </c>
      <c r="L90" s="55">
        <v>20.327062459043098</v>
      </c>
      <c r="M90" s="27">
        <f t="shared" si="7"/>
        <v>0.15978669961823389</v>
      </c>
      <c r="N90" s="65">
        <v>28.8361908278989</v>
      </c>
      <c r="O90" s="65">
        <v>10.488551985391799</v>
      </c>
      <c r="P90" s="55">
        <v>16.5977935228942</v>
      </c>
      <c r="Q90" s="10">
        <f t="shared" si="8"/>
        <v>0.11376481033607821</v>
      </c>
    </row>
    <row r="91" spans="1:17" x14ac:dyDescent="0.2">
      <c r="A91" s="46" t="s">
        <v>140</v>
      </c>
      <c r="B91" s="55" t="s">
        <v>141</v>
      </c>
      <c r="C91" s="55" t="s">
        <v>9</v>
      </c>
      <c r="D91" s="56" t="s">
        <v>406</v>
      </c>
      <c r="E91" s="57">
        <v>2009</v>
      </c>
      <c r="F91" s="64">
        <v>0</v>
      </c>
      <c r="G91" s="64">
        <v>0</v>
      </c>
      <c r="H91" s="63">
        <v>0</v>
      </c>
      <c r="I91" s="27">
        <f t="shared" si="6"/>
        <v>0</v>
      </c>
      <c r="J91" s="65">
        <v>0</v>
      </c>
      <c r="K91" s="65">
        <v>0</v>
      </c>
      <c r="L91" s="63">
        <v>0</v>
      </c>
      <c r="M91" s="27">
        <f t="shared" si="7"/>
        <v>0</v>
      </c>
      <c r="N91" s="65">
        <v>0</v>
      </c>
      <c r="O91" s="65">
        <v>0</v>
      </c>
      <c r="P91" s="63">
        <v>0</v>
      </c>
      <c r="Q91" s="10">
        <f t="shared" si="8"/>
        <v>0</v>
      </c>
    </row>
    <row r="92" spans="1:17" x14ac:dyDescent="0.2">
      <c r="A92" s="74" t="s">
        <v>282</v>
      </c>
      <c r="B92" s="56" t="s">
        <v>283</v>
      </c>
      <c r="C92" s="56" t="s">
        <v>66</v>
      </c>
      <c r="D92" s="56" t="s">
        <v>406</v>
      </c>
      <c r="E92" s="59">
        <v>2016</v>
      </c>
      <c r="F92" s="63">
        <v>0</v>
      </c>
      <c r="G92" s="55">
        <v>0</v>
      </c>
      <c r="H92" s="55">
        <v>0</v>
      </c>
      <c r="I92" s="27">
        <f t="shared" si="6"/>
        <v>0</v>
      </c>
      <c r="J92" s="63">
        <v>0</v>
      </c>
      <c r="K92" s="81">
        <v>0</v>
      </c>
      <c r="L92" s="55">
        <v>0</v>
      </c>
      <c r="M92" s="27">
        <f t="shared" si="7"/>
        <v>0</v>
      </c>
      <c r="N92" s="63">
        <v>0</v>
      </c>
      <c r="O92" s="81">
        <v>0</v>
      </c>
      <c r="P92" s="55">
        <v>0</v>
      </c>
      <c r="Q92" s="10">
        <f t="shared" si="8"/>
        <v>0</v>
      </c>
    </row>
    <row r="93" spans="1:17" x14ac:dyDescent="0.2">
      <c r="A93" s="46" t="s">
        <v>142</v>
      </c>
      <c r="B93" s="55" t="s">
        <v>143</v>
      </c>
      <c r="C93" s="55" t="s">
        <v>9</v>
      </c>
      <c r="D93" s="56" t="s">
        <v>406</v>
      </c>
      <c r="E93" s="23">
        <v>2013</v>
      </c>
      <c r="F93" s="64">
        <v>3</v>
      </c>
      <c r="G93" s="64">
        <v>7</v>
      </c>
      <c r="H93" s="55">
        <v>3</v>
      </c>
      <c r="I93" s="27">
        <f t="shared" si="6"/>
        <v>1.4999937325068815E-2</v>
      </c>
      <c r="J93" s="65">
        <v>0</v>
      </c>
      <c r="K93" s="65">
        <v>0</v>
      </c>
      <c r="L93" s="55">
        <v>0</v>
      </c>
      <c r="M93" s="27">
        <f t="shared" si="7"/>
        <v>0</v>
      </c>
      <c r="N93" s="65">
        <v>1.1036569217160599</v>
      </c>
      <c r="O93" s="65">
        <v>4.7699777477035497</v>
      </c>
      <c r="P93" s="55">
        <v>0.5770039354737071</v>
      </c>
      <c r="Q93" s="10">
        <f t="shared" si="8"/>
        <v>1.3014777727193673E-2</v>
      </c>
    </row>
    <row r="94" spans="1:17" x14ac:dyDescent="0.2">
      <c r="A94" s="76" t="s">
        <v>343</v>
      </c>
      <c r="B94" s="69" t="s">
        <v>344</v>
      </c>
      <c r="C94" s="69" t="s">
        <v>9</v>
      </c>
      <c r="D94" s="56" t="s">
        <v>406</v>
      </c>
      <c r="E94" s="23">
        <v>2017</v>
      </c>
      <c r="F94" s="63">
        <v>0</v>
      </c>
      <c r="G94" s="63">
        <v>0</v>
      </c>
      <c r="H94" s="55">
        <v>7</v>
      </c>
      <c r="I94" s="27">
        <f t="shared" si="6"/>
        <v>7.7772592938248558E-3</v>
      </c>
      <c r="J94" s="63">
        <v>0</v>
      </c>
      <c r="K94" s="63">
        <v>0</v>
      </c>
      <c r="L94" s="55">
        <v>0</v>
      </c>
      <c r="M94" s="27">
        <f t="shared" si="7"/>
        <v>0</v>
      </c>
      <c r="N94" s="63">
        <v>0</v>
      </c>
      <c r="O94" s="63">
        <v>0</v>
      </c>
      <c r="P94" s="55">
        <v>6.7879013004867597</v>
      </c>
      <c r="Q94" s="10">
        <f t="shared" si="8"/>
        <v>1.3390363680491483E-2</v>
      </c>
    </row>
    <row r="95" spans="1:17" x14ac:dyDescent="0.2">
      <c r="A95" s="76" t="s">
        <v>345</v>
      </c>
      <c r="B95" s="69" t="s">
        <v>346</v>
      </c>
      <c r="C95" s="69" t="s">
        <v>9</v>
      </c>
      <c r="D95" s="56" t="s">
        <v>406</v>
      </c>
      <c r="E95" s="23">
        <v>2017</v>
      </c>
      <c r="F95" s="63">
        <v>0</v>
      </c>
      <c r="G95" s="63">
        <v>0</v>
      </c>
      <c r="H95" s="55">
        <v>6</v>
      </c>
      <c r="I95" s="27">
        <f t="shared" si="6"/>
        <v>6.6662222518498763E-3</v>
      </c>
      <c r="J95" s="63">
        <v>0</v>
      </c>
      <c r="K95" s="63">
        <v>0</v>
      </c>
      <c r="L95" s="55">
        <v>0</v>
      </c>
      <c r="M95" s="27">
        <f t="shared" si="7"/>
        <v>0</v>
      </c>
      <c r="N95" s="63">
        <v>0</v>
      </c>
      <c r="O95" s="63">
        <v>0</v>
      </c>
      <c r="P95" s="55">
        <v>5.20597284239608</v>
      </c>
      <c r="Q95" s="10">
        <f t="shared" si="8"/>
        <v>1.0269723524920227E-2</v>
      </c>
    </row>
    <row r="96" spans="1:17" x14ac:dyDescent="0.2">
      <c r="A96" s="46" t="s">
        <v>144</v>
      </c>
      <c r="B96" s="55" t="s">
        <v>145</v>
      </c>
      <c r="C96" s="55" t="s">
        <v>12</v>
      </c>
      <c r="D96" s="56" t="s">
        <v>406</v>
      </c>
      <c r="E96" s="57">
        <v>2009</v>
      </c>
      <c r="F96" s="64">
        <v>671</v>
      </c>
      <c r="G96" s="64">
        <v>655</v>
      </c>
      <c r="H96" s="55">
        <v>679</v>
      </c>
      <c r="I96" s="27">
        <f t="shared" si="6"/>
        <v>2.3080288674148388</v>
      </c>
      <c r="J96" s="65">
        <v>354.99682053103999</v>
      </c>
      <c r="K96" s="65">
        <v>375.37362389335999</v>
      </c>
      <c r="L96" s="55">
        <v>368.76003659977999</v>
      </c>
      <c r="M96" s="27">
        <f t="shared" si="7"/>
        <v>2.0940878262817852</v>
      </c>
      <c r="N96" s="65">
        <v>244.976324228001</v>
      </c>
      <c r="O96" s="65">
        <v>272.35673655105802</v>
      </c>
      <c r="P96" s="55">
        <v>287.63353143845097</v>
      </c>
      <c r="Q96" s="10">
        <f t="shared" si="8"/>
        <v>1.6238487312661571</v>
      </c>
    </row>
    <row r="97" spans="1:17" s="48" customFormat="1" x14ac:dyDescent="0.2">
      <c r="A97" s="46" t="s">
        <v>146</v>
      </c>
      <c r="B97" s="55" t="s">
        <v>147</v>
      </c>
      <c r="C97" s="55" t="s">
        <v>9</v>
      </c>
      <c r="D97" s="56" t="s">
        <v>406</v>
      </c>
      <c r="E97" s="57">
        <v>2009</v>
      </c>
      <c r="F97" s="64">
        <v>1</v>
      </c>
      <c r="G97" s="64">
        <v>0</v>
      </c>
      <c r="H97" s="55">
        <v>1</v>
      </c>
      <c r="I97" s="62">
        <f t="shared" si="6"/>
        <v>2.2946650986944359E-3</v>
      </c>
      <c r="J97" s="65">
        <v>0</v>
      </c>
      <c r="K97" s="65">
        <v>0</v>
      </c>
      <c r="L97" s="55">
        <v>0</v>
      </c>
      <c r="M97" s="62">
        <f t="shared" si="7"/>
        <v>0</v>
      </c>
      <c r="N97" s="65">
        <v>0.140028009227678</v>
      </c>
      <c r="O97" s="65">
        <v>0</v>
      </c>
      <c r="P97" s="55">
        <v>0.125</v>
      </c>
      <c r="Q97" s="86">
        <f t="shared" si="8"/>
        <v>5.3771712333386878E-4</v>
      </c>
    </row>
    <row r="98" spans="1:17" x14ac:dyDescent="0.2">
      <c r="A98" s="76" t="s">
        <v>148</v>
      </c>
      <c r="B98" s="69" t="s">
        <v>149</v>
      </c>
      <c r="C98" s="69" t="s">
        <v>9</v>
      </c>
      <c r="D98" s="56" t="s">
        <v>406</v>
      </c>
      <c r="E98" s="23">
        <v>2012</v>
      </c>
      <c r="F98" s="29">
        <v>2</v>
      </c>
      <c r="G98" s="55">
        <v>4</v>
      </c>
      <c r="H98" s="63">
        <v>0</v>
      </c>
      <c r="I98" s="62">
        <f t="shared" ref="I98:I129" si="9">((100/$G$176*G98)*1/3+(100/$H$176*H98)*1/3+(100/$F$176*F98)*1/3)</f>
        <v>7.0049372728592033E-3</v>
      </c>
      <c r="J98" s="63">
        <v>0</v>
      </c>
      <c r="K98" s="55">
        <v>0</v>
      </c>
      <c r="L98" s="63">
        <v>0</v>
      </c>
      <c r="M98" s="62">
        <f t="shared" ref="M98:M129" si="10">((100/$K$176*K98)*1/3+(100/$L$176*L98)*1/3+(100/$J$176*J98)*1/3)</f>
        <v>0</v>
      </c>
      <c r="N98" s="64">
        <v>2.17880147242811</v>
      </c>
      <c r="O98" s="55">
        <v>1.1317885870464299</v>
      </c>
      <c r="P98" s="63">
        <v>0</v>
      </c>
      <c r="Q98" s="10">
        <f t="shared" ref="Q98:Q129" si="11">((100/$O$176*O98)*1/3+(100/$P$176*P98)*1/3+(100/$N$176*N98)*1/3)</f>
        <v>6.8034771957884155E-3</v>
      </c>
    </row>
    <row r="99" spans="1:17" x14ac:dyDescent="0.2">
      <c r="A99" s="75" t="s">
        <v>391</v>
      </c>
      <c r="B99" s="21" t="s">
        <v>150</v>
      </c>
      <c r="C99" s="21" t="s">
        <v>66</v>
      </c>
      <c r="D99" s="56" t="s">
        <v>406</v>
      </c>
      <c r="E99" s="23">
        <v>2015</v>
      </c>
      <c r="F99" s="29">
        <v>1</v>
      </c>
      <c r="G99" s="29">
        <v>3</v>
      </c>
      <c r="H99" s="55">
        <v>3</v>
      </c>
      <c r="I99" s="27">
        <f t="shared" si="9"/>
        <v>7.995000052209612E-3</v>
      </c>
      <c r="J99" s="31">
        <v>0</v>
      </c>
      <c r="K99" s="31">
        <v>0</v>
      </c>
      <c r="L99" s="55">
        <v>0</v>
      </c>
      <c r="M99" s="62">
        <f t="shared" si="10"/>
        <v>0</v>
      </c>
      <c r="N99" s="31">
        <v>0.875</v>
      </c>
      <c r="O99" s="31">
        <v>3.40014615188531</v>
      </c>
      <c r="P99" s="55">
        <v>1.09822253812577</v>
      </c>
      <c r="Q99" s="10">
        <f t="shared" si="11"/>
        <v>1.0815860543085585E-2</v>
      </c>
    </row>
    <row r="100" spans="1:17" x14ac:dyDescent="0.2">
      <c r="A100" s="46" t="s">
        <v>151</v>
      </c>
      <c r="B100" s="21" t="s">
        <v>152</v>
      </c>
      <c r="C100" s="21" t="s">
        <v>9</v>
      </c>
      <c r="D100" s="56" t="s">
        <v>406</v>
      </c>
      <c r="E100" s="23">
        <v>2014</v>
      </c>
      <c r="F100" s="29">
        <v>1</v>
      </c>
      <c r="G100" s="29">
        <v>1</v>
      </c>
      <c r="H100" s="55">
        <v>1</v>
      </c>
      <c r="I100" s="27">
        <f t="shared" si="9"/>
        <v>3.4540853885495085E-3</v>
      </c>
      <c r="J100" s="31">
        <v>0</v>
      </c>
      <c r="K100" s="31">
        <v>0</v>
      </c>
      <c r="L100" s="55">
        <v>0</v>
      </c>
      <c r="M100" s="62">
        <f t="shared" si="10"/>
        <v>0</v>
      </c>
      <c r="N100" s="31">
        <v>1.06600358751085</v>
      </c>
      <c r="O100" s="31">
        <v>0.19334728918342903</v>
      </c>
      <c r="P100" s="55">
        <v>0.10101525637568301</v>
      </c>
      <c r="Q100" s="10">
        <f t="shared" si="11"/>
        <v>2.8039928204452802E-3</v>
      </c>
    </row>
    <row r="101" spans="1:17" s="48" customFormat="1" x14ac:dyDescent="0.2">
      <c r="A101" s="46" t="s">
        <v>153</v>
      </c>
      <c r="B101" s="55" t="s">
        <v>154</v>
      </c>
      <c r="C101" s="55" t="s">
        <v>9</v>
      </c>
      <c r="D101" s="56" t="s">
        <v>406</v>
      </c>
      <c r="E101" s="57">
        <v>2013</v>
      </c>
      <c r="F101" s="64">
        <v>20</v>
      </c>
      <c r="G101" s="64">
        <v>19</v>
      </c>
      <c r="H101" s="55">
        <v>19</v>
      </c>
      <c r="I101" s="62">
        <f t="shared" si="9"/>
        <v>6.6811250439160114E-2</v>
      </c>
      <c r="J101" s="65">
        <v>0</v>
      </c>
      <c r="K101" s="65">
        <v>0</v>
      </c>
      <c r="L101" s="55">
        <v>0</v>
      </c>
      <c r="M101" s="62">
        <f t="shared" si="10"/>
        <v>0</v>
      </c>
      <c r="N101" s="65">
        <v>7.8622281303651498</v>
      </c>
      <c r="O101" s="65">
        <v>14.1233628625241</v>
      </c>
      <c r="P101" s="55">
        <v>12.134178523427</v>
      </c>
      <c r="Q101" s="86">
        <f t="shared" si="11"/>
        <v>6.8654191596578998E-2</v>
      </c>
    </row>
    <row r="102" spans="1:17" s="48" customFormat="1" x14ac:dyDescent="0.2">
      <c r="A102" s="46" t="s">
        <v>372</v>
      </c>
      <c r="B102" s="55" t="s">
        <v>373</v>
      </c>
      <c r="C102" s="55" t="s">
        <v>66</v>
      </c>
      <c r="D102" s="56" t="s">
        <v>406</v>
      </c>
      <c r="E102" s="50">
        <v>2009</v>
      </c>
      <c r="F102" s="64">
        <v>62</v>
      </c>
      <c r="G102" s="64">
        <v>96</v>
      </c>
      <c r="H102" s="55">
        <v>75</v>
      </c>
      <c r="I102" s="62">
        <f t="shared" si="9"/>
        <v>0.26801706549081672</v>
      </c>
      <c r="J102" s="65">
        <v>44.470562507503097</v>
      </c>
      <c r="K102" s="65">
        <v>66.861041371775599</v>
      </c>
      <c r="L102" s="55">
        <v>71.069626500885093</v>
      </c>
      <c r="M102" s="62">
        <f t="shared" si="10"/>
        <v>0.34619970105008835</v>
      </c>
      <c r="N102" s="65">
        <v>64.435114334936898</v>
      </c>
      <c r="O102" s="65">
        <v>74.096355174599395</v>
      </c>
      <c r="P102" s="55">
        <v>78.130727842054199</v>
      </c>
      <c r="Q102" s="86">
        <f t="shared" si="11"/>
        <v>0.4369385495043851</v>
      </c>
    </row>
    <row r="103" spans="1:17" s="48" customFormat="1" x14ac:dyDescent="0.2">
      <c r="A103" s="46" t="s">
        <v>386</v>
      </c>
      <c r="B103" s="55" t="s">
        <v>387</v>
      </c>
      <c r="C103" s="55" t="s">
        <v>66</v>
      </c>
      <c r="D103" s="56" t="s">
        <v>406</v>
      </c>
      <c r="E103" s="50">
        <v>2009</v>
      </c>
      <c r="F103" s="64">
        <v>13</v>
      </c>
      <c r="G103" s="64">
        <v>31</v>
      </c>
      <c r="H103" s="55">
        <v>50</v>
      </c>
      <c r="I103" s="62">
        <f t="shared" si="9"/>
        <v>0.10688104582160915</v>
      </c>
      <c r="J103" s="65">
        <v>2.6457513110645898</v>
      </c>
      <c r="K103" s="65">
        <v>24.264337522473699</v>
      </c>
      <c r="L103" s="55">
        <v>37.798852854656097</v>
      </c>
      <c r="M103" s="62">
        <f t="shared" si="10"/>
        <v>0.12149559574193158</v>
      </c>
      <c r="N103" s="65">
        <v>9.7066129647474497</v>
      </c>
      <c r="O103" s="65">
        <v>27.449001089509402</v>
      </c>
      <c r="P103" s="55">
        <v>40.092794797146297</v>
      </c>
      <c r="Q103" s="86">
        <f t="shared" si="11"/>
        <v>0.15441079459186197</v>
      </c>
    </row>
    <row r="104" spans="1:17" s="48" customFormat="1" x14ac:dyDescent="0.2">
      <c r="A104" s="46" t="s">
        <v>376</v>
      </c>
      <c r="B104" s="55" t="s">
        <v>377</v>
      </c>
      <c r="C104" s="55" t="s">
        <v>116</v>
      </c>
      <c r="D104" s="56" t="s">
        <v>406</v>
      </c>
      <c r="E104" s="50">
        <v>2013</v>
      </c>
      <c r="F104" s="64">
        <v>35</v>
      </c>
      <c r="G104" s="64">
        <v>40</v>
      </c>
      <c r="H104" s="55">
        <v>57</v>
      </c>
      <c r="I104" s="62">
        <f t="shared" si="9"/>
        <v>0.15113290497195769</v>
      </c>
      <c r="J104" s="65">
        <v>0</v>
      </c>
      <c r="K104" s="65">
        <v>0</v>
      </c>
      <c r="L104" s="55">
        <v>11.0755805669579</v>
      </c>
      <c r="M104" s="62">
        <f t="shared" si="10"/>
        <v>2.0602820482340346E-2</v>
      </c>
      <c r="N104" s="65">
        <v>35.121777910757402</v>
      </c>
      <c r="O104" s="65">
        <v>30.708623179705299</v>
      </c>
      <c r="P104" s="55">
        <v>47.325358578573699</v>
      </c>
      <c r="Q104" s="86">
        <f t="shared" si="11"/>
        <v>0.22806688530878494</v>
      </c>
    </row>
    <row r="105" spans="1:17" s="48" customFormat="1" x14ac:dyDescent="0.2">
      <c r="A105" s="75" t="s">
        <v>347</v>
      </c>
      <c r="B105" s="49" t="s">
        <v>348</v>
      </c>
      <c r="C105" s="49" t="s">
        <v>116</v>
      </c>
      <c r="D105" s="56" t="s">
        <v>406</v>
      </c>
      <c r="E105" s="50">
        <v>2017</v>
      </c>
      <c r="F105" s="64">
        <v>19</v>
      </c>
      <c r="G105" s="64">
        <v>12</v>
      </c>
      <c r="H105" s="55">
        <v>22</v>
      </c>
      <c r="I105" s="62">
        <f t="shared" si="9"/>
        <v>6.0844791479380086E-2</v>
      </c>
      <c r="J105" s="64">
        <v>6.8556546004010404</v>
      </c>
      <c r="K105" s="64">
        <v>0</v>
      </c>
      <c r="L105" s="55">
        <v>0</v>
      </c>
      <c r="M105" s="62">
        <f t="shared" si="10"/>
        <v>1.3453522877798106E-2</v>
      </c>
      <c r="N105" s="64">
        <v>13.4023376102122</v>
      </c>
      <c r="O105" s="64">
        <v>7.2734152729574797</v>
      </c>
      <c r="P105" s="55">
        <v>18.936164367143899</v>
      </c>
      <c r="Q105" s="86">
        <f t="shared" si="11"/>
        <v>7.983061103847644E-2</v>
      </c>
    </row>
    <row r="106" spans="1:17" s="48" customFormat="1" x14ac:dyDescent="0.2">
      <c r="A106" s="46" t="s">
        <v>382</v>
      </c>
      <c r="B106" s="55" t="s">
        <v>383</v>
      </c>
      <c r="C106" s="55" t="s">
        <v>66</v>
      </c>
      <c r="D106" s="56" t="s">
        <v>406</v>
      </c>
      <c r="E106" s="50">
        <v>2009</v>
      </c>
      <c r="F106" s="64">
        <v>47</v>
      </c>
      <c r="G106" s="64">
        <v>41</v>
      </c>
      <c r="H106" s="55">
        <v>43</v>
      </c>
      <c r="I106" s="62">
        <f t="shared" si="9"/>
        <v>0.15094134335479653</v>
      </c>
      <c r="J106" s="65">
        <v>19.8689182995202</v>
      </c>
      <c r="K106" s="65">
        <v>15.3459702795524</v>
      </c>
      <c r="L106" s="55">
        <v>18.6398154255881</v>
      </c>
      <c r="M106" s="62">
        <f t="shared" si="10"/>
        <v>0.10275095113246843</v>
      </c>
      <c r="N106" s="65">
        <v>47.558578985029101</v>
      </c>
      <c r="O106" s="65">
        <v>62.879338557364903</v>
      </c>
      <c r="P106" s="55">
        <v>60.101213422516501</v>
      </c>
      <c r="Q106" s="86">
        <f t="shared" si="11"/>
        <v>0.34375137227639119</v>
      </c>
    </row>
    <row r="107" spans="1:17" s="48" customFormat="1" x14ac:dyDescent="0.2">
      <c r="A107" s="46" t="s">
        <v>375</v>
      </c>
      <c r="B107" s="55" t="s">
        <v>127</v>
      </c>
      <c r="C107" s="55" t="s">
        <v>116</v>
      </c>
      <c r="D107" s="56" t="s">
        <v>406</v>
      </c>
      <c r="E107" s="50">
        <v>2012</v>
      </c>
      <c r="F107" s="64">
        <v>17</v>
      </c>
      <c r="G107" s="64">
        <v>14</v>
      </c>
      <c r="H107" s="55">
        <v>14</v>
      </c>
      <c r="I107" s="62">
        <f t="shared" si="9"/>
        <v>5.1908079609851485E-2</v>
      </c>
      <c r="J107" s="65">
        <v>0</v>
      </c>
      <c r="K107" s="65">
        <v>0</v>
      </c>
      <c r="L107" s="55">
        <v>0</v>
      </c>
      <c r="M107" s="62">
        <f t="shared" si="10"/>
        <v>0</v>
      </c>
      <c r="N107" s="65">
        <v>11.3911954611432</v>
      </c>
      <c r="O107" s="65">
        <v>14.0122480423114</v>
      </c>
      <c r="P107" s="55">
        <v>15.4887016084454</v>
      </c>
      <c r="Q107" s="86">
        <f t="shared" si="11"/>
        <v>8.2385458352950386E-2</v>
      </c>
    </row>
    <row r="108" spans="1:17" s="48" customFormat="1" x14ac:dyDescent="0.2">
      <c r="A108" s="46" t="s">
        <v>378</v>
      </c>
      <c r="B108" s="55" t="s">
        <v>379</v>
      </c>
      <c r="C108" s="55" t="s">
        <v>66</v>
      </c>
      <c r="D108" s="56" t="s">
        <v>406</v>
      </c>
      <c r="E108" s="50">
        <v>2009</v>
      </c>
      <c r="F108" s="64">
        <v>358</v>
      </c>
      <c r="G108" s="64">
        <v>248</v>
      </c>
      <c r="H108" s="55">
        <v>214</v>
      </c>
      <c r="I108" s="62">
        <f t="shared" si="9"/>
        <v>0.94903700317226902</v>
      </c>
      <c r="J108" s="65">
        <v>299.82793539266697</v>
      </c>
      <c r="K108" s="65">
        <v>260.524362390683</v>
      </c>
      <c r="L108" s="55">
        <v>173.94026338095301</v>
      </c>
      <c r="M108" s="62">
        <f t="shared" si="10"/>
        <v>1.4057376850705947</v>
      </c>
      <c r="N108" s="65">
        <v>166.9977501003134</v>
      </c>
      <c r="O108" s="65">
        <v>178.215478817888</v>
      </c>
      <c r="P108" s="55">
        <v>127.638651160628</v>
      </c>
      <c r="Q108" s="86">
        <f t="shared" si="11"/>
        <v>0.95699398153874871</v>
      </c>
    </row>
    <row r="109" spans="1:17" x14ac:dyDescent="0.2">
      <c r="A109" s="46" t="s">
        <v>409</v>
      </c>
      <c r="B109" s="55" t="s">
        <v>410</v>
      </c>
      <c r="C109" s="49" t="s">
        <v>116</v>
      </c>
      <c r="D109" s="56" t="s">
        <v>406</v>
      </c>
      <c r="E109" s="57">
        <v>2009</v>
      </c>
      <c r="F109" s="64">
        <v>68</v>
      </c>
      <c r="G109" s="64">
        <v>92</v>
      </c>
      <c r="H109" s="55">
        <v>122</v>
      </c>
      <c r="I109" s="27">
        <f t="shared" si="9"/>
        <v>0.32269989364453716</v>
      </c>
      <c r="J109" s="65">
        <v>38.860547882581798</v>
      </c>
      <c r="K109" s="65">
        <v>58.5711103074308</v>
      </c>
      <c r="L109" s="55">
        <v>118.89956119131099</v>
      </c>
      <c r="M109" s="27">
        <f t="shared" si="10"/>
        <v>0.40845143017847696</v>
      </c>
      <c r="N109" s="65">
        <v>38.257322291677397</v>
      </c>
      <c r="O109" s="65">
        <v>79.223387609601104</v>
      </c>
      <c r="P109" s="55">
        <v>95.499765695387396</v>
      </c>
      <c r="Q109" s="10">
        <f t="shared" si="11"/>
        <v>0.42707508811903633</v>
      </c>
    </row>
    <row r="110" spans="1:17" s="48" customFormat="1" x14ac:dyDescent="0.2">
      <c r="A110" s="75" t="s">
        <v>349</v>
      </c>
      <c r="B110" s="49" t="s">
        <v>350</v>
      </c>
      <c r="C110" s="49" t="s">
        <v>116</v>
      </c>
      <c r="D110" s="56" t="s">
        <v>406</v>
      </c>
      <c r="E110" s="50">
        <v>2017</v>
      </c>
      <c r="F110" s="64">
        <v>33</v>
      </c>
      <c r="G110" s="64">
        <v>24</v>
      </c>
      <c r="H110" s="55">
        <v>23</v>
      </c>
      <c r="I110" s="62">
        <f t="shared" si="9"/>
        <v>9.2439664793688328E-2</v>
      </c>
      <c r="J110" s="64">
        <v>2.8284271247461898</v>
      </c>
      <c r="K110" s="64">
        <v>0</v>
      </c>
      <c r="L110" s="55">
        <v>0</v>
      </c>
      <c r="M110" s="62">
        <f t="shared" si="10"/>
        <v>5.5504997332758875E-3</v>
      </c>
      <c r="N110" s="64">
        <v>78.925014505863459</v>
      </c>
      <c r="O110" s="64">
        <v>71.390748803525696</v>
      </c>
      <c r="P110" s="55">
        <v>47.448664912938</v>
      </c>
      <c r="Q110" s="86">
        <f t="shared" si="11"/>
        <v>0.40110353888801553</v>
      </c>
    </row>
    <row r="111" spans="1:17" s="48" customFormat="1" x14ac:dyDescent="0.2">
      <c r="A111" s="77" t="s">
        <v>384</v>
      </c>
      <c r="B111" s="56" t="s">
        <v>385</v>
      </c>
      <c r="C111" s="56" t="s">
        <v>116</v>
      </c>
      <c r="D111" s="56" t="s">
        <v>406</v>
      </c>
      <c r="E111" s="59">
        <v>2016</v>
      </c>
      <c r="F111" s="63">
        <v>0</v>
      </c>
      <c r="G111" s="55">
        <v>21</v>
      </c>
      <c r="H111" s="55">
        <v>21</v>
      </c>
      <c r="I111" s="62">
        <f t="shared" si="9"/>
        <v>4.7679603968431093E-2</v>
      </c>
      <c r="J111" s="63">
        <v>0</v>
      </c>
      <c r="K111" s="81">
        <v>0</v>
      </c>
      <c r="L111" s="55">
        <v>0</v>
      </c>
      <c r="M111" s="62">
        <f t="shared" si="10"/>
        <v>0</v>
      </c>
      <c r="N111" s="63">
        <v>0</v>
      </c>
      <c r="O111" s="81">
        <v>30.189367396095644</v>
      </c>
      <c r="P111" s="55">
        <v>51.725702694939002</v>
      </c>
      <c r="Q111" s="86">
        <f t="shared" si="11"/>
        <v>0.1626826499226523</v>
      </c>
    </row>
    <row r="112" spans="1:17" s="48" customFormat="1" x14ac:dyDescent="0.2">
      <c r="A112" s="75" t="s">
        <v>361</v>
      </c>
      <c r="B112" s="49" t="s">
        <v>362</v>
      </c>
      <c r="C112" s="49" t="s">
        <v>116</v>
      </c>
      <c r="D112" s="56" t="s">
        <v>406</v>
      </c>
      <c r="E112" s="50">
        <v>2017</v>
      </c>
      <c r="F112" s="64">
        <v>0</v>
      </c>
      <c r="G112" s="64">
        <v>24</v>
      </c>
      <c r="H112" s="55">
        <v>20</v>
      </c>
      <c r="I112" s="62">
        <f t="shared" si="9"/>
        <v>5.0046827796021327E-2</v>
      </c>
      <c r="J112" s="64">
        <v>0</v>
      </c>
      <c r="K112" s="64">
        <v>0</v>
      </c>
      <c r="L112" s="55">
        <v>0</v>
      </c>
      <c r="M112" s="62">
        <f t="shared" si="10"/>
        <v>0</v>
      </c>
      <c r="N112" s="64"/>
      <c r="O112" s="64">
        <v>12.348321657144215</v>
      </c>
      <c r="P112" s="55">
        <v>9.6936769517193806</v>
      </c>
      <c r="Q112" s="86">
        <f t="shared" si="11"/>
        <v>4.3927815851172503E-2</v>
      </c>
    </row>
    <row r="113" spans="1:17" x14ac:dyDescent="0.2">
      <c r="A113" s="75" t="s">
        <v>351</v>
      </c>
      <c r="B113" s="49" t="s">
        <v>352</v>
      </c>
      <c r="C113" s="49" t="s">
        <v>116</v>
      </c>
      <c r="D113" s="56" t="s">
        <v>406</v>
      </c>
      <c r="E113" s="50">
        <v>2017</v>
      </c>
      <c r="F113" s="29">
        <v>38</v>
      </c>
      <c r="G113" s="29">
        <v>53</v>
      </c>
      <c r="H113" s="55">
        <v>52</v>
      </c>
      <c r="I113" s="27">
        <f t="shared" si="9"/>
        <v>0.16420106770035711</v>
      </c>
      <c r="J113" s="64">
        <v>14.071247279470301</v>
      </c>
      <c r="K113" s="64">
        <v>18.003291993560101</v>
      </c>
      <c r="L113" s="55">
        <v>8.6146407329813606</v>
      </c>
      <c r="M113" s="27">
        <f t="shared" si="10"/>
        <v>7.7761386328640464E-2</v>
      </c>
      <c r="N113" s="64">
        <v>14.0086305016286</v>
      </c>
      <c r="O113" s="64">
        <v>49.699978096882866</v>
      </c>
      <c r="P113" s="55">
        <v>41.2007229851774</v>
      </c>
      <c r="Q113" s="10">
        <f t="shared" si="11"/>
        <v>0.21023841912559152</v>
      </c>
    </row>
    <row r="114" spans="1:17" x14ac:dyDescent="0.2">
      <c r="A114" s="75" t="s">
        <v>353</v>
      </c>
      <c r="B114" s="49" t="s">
        <v>354</v>
      </c>
      <c r="C114" s="49" t="s">
        <v>116</v>
      </c>
      <c r="D114" s="56" t="s">
        <v>406</v>
      </c>
      <c r="E114" s="50">
        <v>2017</v>
      </c>
      <c r="F114" s="64">
        <v>11</v>
      </c>
      <c r="G114" s="64">
        <v>17</v>
      </c>
      <c r="H114" s="55">
        <v>32</v>
      </c>
      <c r="I114" s="27">
        <f t="shared" si="9"/>
        <v>6.8283238894649601E-2</v>
      </c>
      <c r="J114" s="64">
        <v>0</v>
      </c>
      <c r="K114" s="64">
        <v>0</v>
      </c>
      <c r="L114" s="55">
        <v>0</v>
      </c>
      <c r="M114" s="27">
        <f t="shared" si="10"/>
        <v>0</v>
      </c>
      <c r="N114" s="64">
        <v>10.92244953142686</v>
      </c>
      <c r="O114" s="64">
        <v>19.14030160498217</v>
      </c>
      <c r="P114" s="55">
        <v>27.484347953411799</v>
      </c>
      <c r="Q114" s="10">
        <f t="shared" si="11"/>
        <v>0.11537569640362057</v>
      </c>
    </row>
    <row r="115" spans="1:17" x14ac:dyDescent="0.2">
      <c r="A115" s="46" t="s">
        <v>249</v>
      </c>
      <c r="B115" s="21" t="s">
        <v>250</v>
      </c>
      <c r="C115" s="21" t="s">
        <v>6</v>
      </c>
      <c r="D115" s="55" t="s">
        <v>397</v>
      </c>
      <c r="E115" s="23">
        <v>2009</v>
      </c>
      <c r="F115" s="29">
        <v>87</v>
      </c>
      <c r="G115" s="29">
        <v>79</v>
      </c>
      <c r="H115" s="55">
        <v>81</v>
      </c>
      <c r="I115" s="27">
        <f t="shared" si="9"/>
        <v>0.28456384423311676</v>
      </c>
      <c r="J115" s="31">
        <v>95.602995126091798</v>
      </c>
      <c r="K115" s="31">
        <v>67.567151266897497</v>
      </c>
      <c r="L115" s="55">
        <v>56.684064210298601</v>
      </c>
      <c r="M115" s="27">
        <f t="shared" si="10"/>
        <v>0.42112017286043446</v>
      </c>
      <c r="N115" s="31">
        <v>117.16283043542499</v>
      </c>
      <c r="O115" s="31">
        <v>66.870674251128193</v>
      </c>
      <c r="P115" s="55">
        <v>63.213067908420598</v>
      </c>
      <c r="Q115" s="10">
        <f t="shared" si="11"/>
        <v>0.5026219398410845</v>
      </c>
    </row>
    <row r="116" spans="1:17" x14ac:dyDescent="0.2">
      <c r="A116" s="46" t="s">
        <v>197</v>
      </c>
      <c r="B116" s="55" t="s">
        <v>198</v>
      </c>
      <c r="C116" s="55" t="s">
        <v>6</v>
      </c>
      <c r="D116" s="55" t="s">
        <v>199</v>
      </c>
      <c r="E116" s="57">
        <v>2009</v>
      </c>
      <c r="F116" s="64">
        <v>441</v>
      </c>
      <c r="G116" s="64">
        <v>419</v>
      </c>
      <c r="H116" s="55">
        <v>373</v>
      </c>
      <c r="I116" s="27">
        <f t="shared" si="9"/>
        <v>1.4221938911192229</v>
      </c>
      <c r="J116" s="65">
        <v>200.84785657949999</v>
      </c>
      <c r="K116" s="65">
        <v>173.17434730998701</v>
      </c>
      <c r="L116" s="55">
        <v>202.337250120134</v>
      </c>
      <c r="M116" s="27">
        <f t="shared" si="10"/>
        <v>1.0987623132471072</v>
      </c>
      <c r="N116" s="65">
        <v>198.106881752757</v>
      </c>
      <c r="O116" s="65">
        <v>205.10912452672801</v>
      </c>
      <c r="P116" s="55">
        <v>268.36782153747203</v>
      </c>
      <c r="Q116" s="10">
        <f t="shared" si="11"/>
        <v>1.3533105830116916</v>
      </c>
    </row>
    <row r="117" spans="1:17" x14ac:dyDescent="0.2">
      <c r="A117" s="46" t="s">
        <v>200</v>
      </c>
      <c r="B117" s="21" t="s">
        <v>201</v>
      </c>
      <c r="C117" s="21" t="s">
        <v>12</v>
      </c>
      <c r="D117" s="55" t="s">
        <v>199</v>
      </c>
      <c r="E117" s="23">
        <v>2009</v>
      </c>
      <c r="F117" s="29">
        <v>162</v>
      </c>
      <c r="G117" s="64">
        <v>215</v>
      </c>
      <c r="H117" s="55">
        <v>224</v>
      </c>
      <c r="I117" s="27">
        <f t="shared" si="9"/>
        <v>0.68989540490978796</v>
      </c>
      <c r="J117" s="31">
        <v>86.123384299448304</v>
      </c>
      <c r="K117" s="65">
        <v>87.188474793816596</v>
      </c>
      <c r="L117" s="55">
        <v>96.148247036925397</v>
      </c>
      <c r="M117" s="27">
        <f t="shared" si="10"/>
        <v>0.51311857123803495</v>
      </c>
      <c r="N117" s="31">
        <v>83.3201578599095</v>
      </c>
      <c r="O117" s="65">
        <v>81.291415068497002</v>
      </c>
      <c r="P117" s="55">
        <v>81.694250334194393</v>
      </c>
      <c r="Q117" s="10">
        <f t="shared" si="11"/>
        <v>0.49768552723910253</v>
      </c>
    </row>
    <row r="118" spans="1:17" x14ac:dyDescent="0.2">
      <c r="A118" s="46" t="s">
        <v>202</v>
      </c>
      <c r="B118" s="55" t="s">
        <v>203</v>
      </c>
      <c r="C118" s="55" t="s">
        <v>9</v>
      </c>
      <c r="D118" s="55" t="s">
        <v>199</v>
      </c>
      <c r="E118" s="23">
        <v>2014</v>
      </c>
      <c r="F118" s="64">
        <v>1</v>
      </c>
      <c r="G118" s="64">
        <v>2</v>
      </c>
      <c r="H118" s="55">
        <v>4</v>
      </c>
      <c r="I118" s="27">
        <f t="shared" si="9"/>
        <v>7.946616804329518E-3</v>
      </c>
      <c r="J118" s="65">
        <v>0</v>
      </c>
      <c r="K118" s="65">
        <v>0</v>
      </c>
      <c r="L118" s="55">
        <v>0</v>
      </c>
      <c r="M118" s="27">
        <f t="shared" si="10"/>
        <v>0</v>
      </c>
      <c r="N118" s="65">
        <v>0.29250896678251398</v>
      </c>
      <c r="O118" s="65">
        <v>0.62744537399049105</v>
      </c>
      <c r="P118" s="55">
        <v>0.71456446426947995</v>
      </c>
      <c r="Q118" s="10">
        <f t="shared" si="11"/>
        <v>3.2781736390409622E-3</v>
      </c>
    </row>
    <row r="119" spans="1:17" x14ac:dyDescent="0.2">
      <c r="A119" s="46" t="s">
        <v>204</v>
      </c>
      <c r="B119" s="55" t="s">
        <v>205</v>
      </c>
      <c r="C119" s="55" t="s">
        <v>12</v>
      </c>
      <c r="D119" s="55" t="s">
        <v>199</v>
      </c>
      <c r="E119" s="23">
        <v>2009</v>
      </c>
      <c r="F119" s="64">
        <v>97</v>
      </c>
      <c r="G119" s="64">
        <v>119</v>
      </c>
      <c r="H119" s="55">
        <v>120</v>
      </c>
      <c r="I119" s="27">
        <f t="shared" si="9"/>
        <v>0.38610738103153847</v>
      </c>
      <c r="J119" s="65">
        <v>36.171741630012299</v>
      </c>
      <c r="K119" s="65">
        <v>49.062028283722803</v>
      </c>
      <c r="L119" s="55">
        <v>69.332635834050507</v>
      </c>
      <c r="M119" s="27">
        <f t="shared" si="10"/>
        <v>0.29294711876843882</v>
      </c>
      <c r="N119" s="65">
        <v>42.667498751395101</v>
      </c>
      <c r="O119" s="65">
        <v>58.838136631298397</v>
      </c>
      <c r="P119" s="55">
        <v>63.967180780047102</v>
      </c>
      <c r="Q119" s="10">
        <f t="shared" si="11"/>
        <v>0.33309069729975849</v>
      </c>
    </row>
    <row r="120" spans="1:17" x14ac:dyDescent="0.2">
      <c r="A120" s="46" t="s">
        <v>206</v>
      </c>
      <c r="B120" s="55" t="s">
        <v>207</v>
      </c>
      <c r="C120" s="55" t="s">
        <v>35</v>
      </c>
      <c r="D120" s="55" t="s">
        <v>199</v>
      </c>
      <c r="E120" s="57">
        <v>2014</v>
      </c>
      <c r="F120" s="64">
        <v>3</v>
      </c>
      <c r="G120" s="64">
        <v>5</v>
      </c>
      <c r="H120" s="63">
        <v>0</v>
      </c>
      <c r="I120" s="27">
        <f t="shared" si="9"/>
        <v>9.3479856194337314E-3</v>
      </c>
      <c r="J120" s="65">
        <v>0</v>
      </c>
      <c r="K120" s="65">
        <v>0</v>
      </c>
      <c r="L120" s="63">
        <v>0</v>
      </c>
      <c r="M120" s="27">
        <f t="shared" si="10"/>
        <v>0</v>
      </c>
      <c r="N120" s="65">
        <v>2.3357355658599799</v>
      </c>
      <c r="O120" s="65">
        <v>3.0844966394853199</v>
      </c>
      <c r="P120" s="63">
        <v>0</v>
      </c>
      <c r="Q120" s="10">
        <f t="shared" si="11"/>
        <v>1.1052354642269824E-2</v>
      </c>
    </row>
    <row r="121" spans="1:17" x14ac:dyDescent="0.2">
      <c r="A121" s="46" t="s">
        <v>208</v>
      </c>
      <c r="B121" s="21" t="s">
        <v>209</v>
      </c>
      <c r="C121" s="21" t="s">
        <v>6</v>
      </c>
      <c r="D121" s="55" t="s">
        <v>199</v>
      </c>
      <c r="E121" s="23">
        <v>2009</v>
      </c>
      <c r="F121" s="29">
        <v>531</v>
      </c>
      <c r="G121" s="29">
        <v>524</v>
      </c>
      <c r="H121" s="55">
        <v>493</v>
      </c>
      <c r="I121" s="27">
        <f t="shared" si="9"/>
        <v>1.7837839916957541</v>
      </c>
      <c r="J121" s="31">
        <v>304.223790003994</v>
      </c>
      <c r="K121" s="31">
        <v>317.47240358258199</v>
      </c>
      <c r="L121" s="55">
        <v>268.48629186267999</v>
      </c>
      <c r="M121" s="27">
        <f t="shared" si="10"/>
        <v>1.698176844699661</v>
      </c>
      <c r="N121" s="31">
        <v>308.90990553413297</v>
      </c>
      <c r="O121" s="31">
        <v>305.25985963574698</v>
      </c>
      <c r="P121" s="55">
        <v>261.541395139754</v>
      </c>
      <c r="Q121" s="10">
        <f t="shared" si="11"/>
        <v>1.7713972019132158</v>
      </c>
    </row>
    <row r="122" spans="1:17" x14ac:dyDescent="0.2">
      <c r="A122" s="46" t="s">
        <v>210</v>
      </c>
      <c r="B122" s="21" t="s">
        <v>211</v>
      </c>
      <c r="C122" s="21" t="s">
        <v>9</v>
      </c>
      <c r="D122" s="55" t="s">
        <v>199</v>
      </c>
      <c r="E122" s="23">
        <v>2014</v>
      </c>
      <c r="F122" s="29">
        <v>7</v>
      </c>
      <c r="G122" s="29">
        <v>8</v>
      </c>
      <c r="H122" s="55">
        <v>5</v>
      </c>
      <c r="I122" s="27">
        <f t="shared" si="9"/>
        <v>2.311594392575167E-2</v>
      </c>
      <c r="J122" s="31">
        <v>0</v>
      </c>
      <c r="K122" s="31">
        <v>0</v>
      </c>
      <c r="L122" s="55">
        <v>0</v>
      </c>
      <c r="M122" s="27">
        <f t="shared" si="10"/>
        <v>0</v>
      </c>
      <c r="N122" s="31">
        <v>10.7349821851322</v>
      </c>
      <c r="O122" s="31">
        <v>5.8633983076558502</v>
      </c>
      <c r="P122" s="55">
        <v>3.2025627485506498</v>
      </c>
      <c r="Q122" s="10">
        <f t="shared" si="11"/>
        <v>4.0415101109151766E-2</v>
      </c>
    </row>
    <row r="123" spans="1:17" x14ac:dyDescent="0.2">
      <c r="A123" s="74" t="s">
        <v>284</v>
      </c>
      <c r="B123" s="56" t="s">
        <v>285</v>
      </c>
      <c r="C123" s="56" t="s">
        <v>9</v>
      </c>
      <c r="D123" s="22" t="s">
        <v>286</v>
      </c>
      <c r="E123" s="59">
        <v>2016</v>
      </c>
      <c r="F123" s="63">
        <v>0</v>
      </c>
      <c r="G123" s="55">
        <v>6</v>
      </c>
      <c r="H123" s="55">
        <v>6</v>
      </c>
      <c r="I123" s="27">
        <f t="shared" si="9"/>
        <v>1.3622743990980311E-2</v>
      </c>
      <c r="J123" s="63">
        <v>0</v>
      </c>
      <c r="K123" s="81">
        <v>0</v>
      </c>
      <c r="L123" s="55">
        <v>0</v>
      </c>
      <c r="M123" s="27">
        <f t="shared" si="10"/>
        <v>0</v>
      </c>
      <c r="N123" s="63">
        <v>0</v>
      </c>
      <c r="O123" s="81">
        <v>8.3033534129601598</v>
      </c>
      <c r="P123" s="55">
        <v>4.9115256035491104</v>
      </c>
      <c r="Q123" s="10">
        <f t="shared" si="11"/>
        <v>2.6368632797817364E-2</v>
      </c>
    </row>
    <row r="124" spans="1:17" x14ac:dyDescent="0.2">
      <c r="A124" s="46" t="s">
        <v>29</v>
      </c>
      <c r="B124" s="55" t="s">
        <v>30</v>
      </c>
      <c r="C124" s="55" t="s">
        <v>9</v>
      </c>
      <c r="D124" s="22" t="s">
        <v>286</v>
      </c>
      <c r="E124" s="57">
        <v>2014</v>
      </c>
      <c r="F124" s="64">
        <v>24</v>
      </c>
      <c r="G124" s="64">
        <v>31</v>
      </c>
      <c r="H124" s="55">
        <v>26</v>
      </c>
      <c r="I124" s="27">
        <f t="shared" si="9"/>
        <v>9.3236065438123655E-2</v>
      </c>
      <c r="J124" s="65">
        <v>28.7054001888146</v>
      </c>
      <c r="K124" s="65">
        <v>42.443316342973098</v>
      </c>
      <c r="L124" s="55">
        <v>11.8321595661992</v>
      </c>
      <c r="M124" s="27">
        <f t="shared" si="10"/>
        <v>0.15878771294887958</v>
      </c>
      <c r="N124" s="65">
        <v>15.4101716209904</v>
      </c>
      <c r="O124" s="65">
        <v>18.511047626196099</v>
      </c>
      <c r="P124" s="55">
        <v>10.5682431761371</v>
      </c>
      <c r="Q124" s="10">
        <f t="shared" si="11"/>
        <v>9.0071989979691569E-2</v>
      </c>
    </row>
    <row r="125" spans="1:17" x14ac:dyDescent="0.2">
      <c r="A125" s="46" t="s">
        <v>31</v>
      </c>
      <c r="B125" s="21" t="s">
        <v>32</v>
      </c>
      <c r="C125" s="21" t="s">
        <v>9</v>
      </c>
      <c r="D125" s="22" t="s">
        <v>286</v>
      </c>
      <c r="E125" s="23">
        <v>2013</v>
      </c>
      <c r="F125" s="29">
        <v>4</v>
      </c>
      <c r="G125" s="29">
        <v>7</v>
      </c>
      <c r="H125" s="55">
        <v>6</v>
      </c>
      <c r="I125" s="27">
        <f t="shared" si="9"/>
        <v>1.9516676507713208E-2</v>
      </c>
      <c r="J125" s="31">
        <v>0</v>
      </c>
      <c r="K125" s="31">
        <v>0</v>
      </c>
      <c r="L125" s="55">
        <v>0</v>
      </c>
      <c r="M125" s="27">
        <f t="shared" si="10"/>
        <v>0</v>
      </c>
      <c r="N125" s="31">
        <v>2.0362648965583601</v>
      </c>
      <c r="O125" s="31">
        <v>2.1114994266283298</v>
      </c>
      <c r="P125" s="55">
        <v>1.47071826824216</v>
      </c>
      <c r="Q125" s="10">
        <f t="shared" si="11"/>
        <v>1.1376428743152794E-2</v>
      </c>
    </row>
    <row r="126" spans="1:17" x14ac:dyDescent="0.2">
      <c r="A126" s="46" t="s">
        <v>33</v>
      </c>
      <c r="B126" s="21" t="s">
        <v>34</v>
      </c>
      <c r="C126" s="21" t="s">
        <v>35</v>
      </c>
      <c r="D126" s="22" t="s">
        <v>286</v>
      </c>
      <c r="E126" s="23">
        <v>2013</v>
      </c>
      <c r="F126" s="29">
        <v>8</v>
      </c>
      <c r="G126" s="29">
        <v>5</v>
      </c>
      <c r="H126" s="55">
        <v>6</v>
      </c>
      <c r="I126" s="27">
        <f t="shared" si="9"/>
        <v>2.193234815488089E-2</v>
      </c>
      <c r="J126" s="31">
        <v>0</v>
      </c>
      <c r="K126" s="31">
        <v>0</v>
      </c>
      <c r="L126" s="55">
        <v>0</v>
      </c>
      <c r="M126" s="27">
        <f t="shared" si="10"/>
        <v>0</v>
      </c>
      <c r="N126" s="31">
        <v>2.0453813023868999</v>
      </c>
      <c r="O126" s="31">
        <v>8.9766684511544401</v>
      </c>
      <c r="P126" s="55">
        <v>8.3625610120228195</v>
      </c>
      <c r="Q126" s="10">
        <f t="shared" si="11"/>
        <v>3.8781527446093395E-2</v>
      </c>
    </row>
    <row r="127" spans="1:17" x14ac:dyDescent="0.2">
      <c r="A127" s="46" t="s">
        <v>36</v>
      </c>
      <c r="B127" s="55" t="s">
        <v>37</v>
      </c>
      <c r="C127" s="55" t="s">
        <v>12</v>
      </c>
      <c r="D127" s="22" t="s">
        <v>286</v>
      </c>
      <c r="E127" s="57">
        <v>2009</v>
      </c>
      <c r="F127" s="64">
        <v>175</v>
      </c>
      <c r="G127" s="64">
        <v>224</v>
      </c>
      <c r="H127" s="55">
        <v>243</v>
      </c>
      <c r="I127" s="27">
        <f t="shared" si="9"/>
        <v>0.73682705605336107</v>
      </c>
      <c r="J127" s="65">
        <v>40.8066077509148</v>
      </c>
      <c r="K127" s="65">
        <v>71.838821245556701</v>
      </c>
      <c r="L127" s="55">
        <v>102.520504833657</v>
      </c>
      <c r="M127" s="27">
        <f t="shared" si="10"/>
        <v>0.40694932900754344</v>
      </c>
      <c r="N127" s="65">
        <v>91.342300018094306</v>
      </c>
      <c r="O127" s="65">
        <v>89.032724224363406</v>
      </c>
      <c r="P127" s="55">
        <v>109.165913898624</v>
      </c>
      <c r="Q127" s="10">
        <f t="shared" si="11"/>
        <v>0.58410790387496514</v>
      </c>
    </row>
    <row r="128" spans="1:17" x14ac:dyDescent="0.2">
      <c r="A128" s="46" t="s">
        <v>407</v>
      </c>
      <c r="B128" s="55" t="s">
        <v>408</v>
      </c>
      <c r="C128" s="55" t="s">
        <v>35</v>
      </c>
      <c r="D128" s="56" t="s">
        <v>286</v>
      </c>
      <c r="E128" s="57">
        <v>2014</v>
      </c>
      <c r="F128" s="64">
        <v>1</v>
      </c>
      <c r="G128" s="64">
        <v>0</v>
      </c>
      <c r="H128" s="55">
        <v>0</v>
      </c>
      <c r="I128" s="27">
        <f t="shared" si="9"/>
        <v>1.1836280567194565E-3</v>
      </c>
      <c r="J128" s="65">
        <v>0</v>
      </c>
      <c r="K128" s="65">
        <v>0</v>
      </c>
      <c r="L128" s="55">
        <v>0</v>
      </c>
      <c r="M128" s="27">
        <f t="shared" si="10"/>
        <v>0</v>
      </c>
      <c r="N128" s="65">
        <v>0.70710676908492998</v>
      </c>
      <c r="O128" s="65">
        <v>0</v>
      </c>
      <c r="P128" s="55">
        <v>0</v>
      </c>
      <c r="Q128" s="10">
        <f t="shared" si="11"/>
        <v>1.4701445163926975E-3</v>
      </c>
    </row>
    <row r="129" spans="1:17" x14ac:dyDescent="0.2">
      <c r="A129" s="46" t="s">
        <v>38</v>
      </c>
      <c r="B129" s="21" t="s">
        <v>39</v>
      </c>
      <c r="C129" s="21" t="s">
        <v>6</v>
      </c>
      <c r="D129" s="22" t="s">
        <v>286</v>
      </c>
      <c r="E129" s="23">
        <v>2009</v>
      </c>
      <c r="F129" s="29">
        <v>718</v>
      </c>
      <c r="G129" s="29">
        <v>666</v>
      </c>
      <c r="H129" s="55">
        <v>696</v>
      </c>
      <c r="I129" s="27">
        <f t="shared" si="9"/>
        <v>2.3953006389826337</v>
      </c>
      <c r="J129" s="31">
        <v>405.79521897120702</v>
      </c>
      <c r="K129" s="31">
        <v>375.73778536085302</v>
      </c>
      <c r="L129" s="55">
        <v>394.43573261483601</v>
      </c>
      <c r="M129" s="27">
        <f t="shared" si="10"/>
        <v>2.2422267139060654</v>
      </c>
      <c r="N129" s="31">
        <v>391.42975855040697</v>
      </c>
      <c r="O129" s="31">
        <v>424.94031114537</v>
      </c>
      <c r="P129" s="55">
        <v>428.69175499305101</v>
      </c>
      <c r="Q129" s="10">
        <f t="shared" si="11"/>
        <v>2.5131122768280316</v>
      </c>
    </row>
    <row r="130" spans="1:17" x14ac:dyDescent="0.2">
      <c r="A130" s="74" t="s">
        <v>287</v>
      </c>
      <c r="B130" s="56" t="s">
        <v>288</v>
      </c>
      <c r="C130" s="56" t="s">
        <v>9</v>
      </c>
      <c r="D130" s="22" t="s">
        <v>286</v>
      </c>
      <c r="E130" s="59">
        <v>2016</v>
      </c>
      <c r="F130" s="63">
        <v>0</v>
      </c>
      <c r="G130" s="55">
        <v>5</v>
      </c>
      <c r="H130" s="55">
        <v>6</v>
      </c>
      <c r="I130" s="27">
        <f t="shared" ref="I130:I161" si="12">((100/$G$176*G130)*1/3+(100/$H$176*H130)*1/3+(100/$F$176*F130)*1/3)</f>
        <v>1.246332370112524E-2</v>
      </c>
      <c r="J130" s="63">
        <v>0</v>
      </c>
      <c r="K130" s="81">
        <v>0</v>
      </c>
      <c r="L130" s="55">
        <v>0</v>
      </c>
      <c r="M130" s="27">
        <f t="shared" ref="M130:M161" si="13">((100/$K$176*K130)*1/3+(100/$L$176*L130)*1/3+(100/$J$176*J130)*1/3)</f>
        <v>0</v>
      </c>
      <c r="N130" s="63">
        <v>0</v>
      </c>
      <c r="O130" s="81">
        <v>1.33339917350662</v>
      </c>
      <c r="P130" s="55">
        <v>2.7275086117632901</v>
      </c>
      <c r="Q130" s="10">
        <f t="shared" ref="Q130:Q161" si="14">((100/$O$176*O130)*1/3+(100/$P$176*P130)*1/3+(100/$N$176*N130)*1/3)</f>
        <v>8.0590339113770608E-3</v>
      </c>
    </row>
    <row r="131" spans="1:17" x14ac:dyDescent="0.2">
      <c r="A131" s="76" t="s">
        <v>355</v>
      </c>
      <c r="B131" s="69" t="s">
        <v>356</v>
      </c>
      <c r="C131" s="69" t="s">
        <v>9</v>
      </c>
      <c r="D131" s="69" t="s">
        <v>286</v>
      </c>
      <c r="E131" s="57">
        <v>2017</v>
      </c>
      <c r="F131" s="63">
        <v>0</v>
      </c>
      <c r="G131" s="63">
        <v>0</v>
      </c>
      <c r="H131" s="55">
        <v>0</v>
      </c>
      <c r="I131" s="27">
        <f t="shared" si="12"/>
        <v>0</v>
      </c>
      <c r="J131" s="63">
        <v>0</v>
      </c>
      <c r="K131" s="63">
        <v>0</v>
      </c>
      <c r="L131" s="55">
        <v>0</v>
      </c>
      <c r="M131" s="27">
        <f t="shared" si="13"/>
        <v>0</v>
      </c>
      <c r="N131" s="63">
        <v>0</v>
      </c>
      <c r="O131" s="63">
        <v>0</v>
      </c>
      <c r="P131" s="55">
        <v>0</v>
      </c>
      <c r="Q131" s="10">
        <f t="shared" si="14"/>
        <v>0</v>
      </c>
    </row>
    <row r="132" spans="1:17" x14ac:dyDescent="0.2">
      <c r="A132" s="75" t="s">
        <v>390</v>
      </c>
      <c r="B132" s="55" t="s">
        <v>40</v>
      </c>
      <c r="C132" s="55" t="s">
        <v>9</v>
      </c>
      <c r="D132" s="56" t="s">
        <v>286</v>
      </c>
      <c r="E132" s="57">
        <v>2013</v>
      </c>
      <c r="F132" s="64">
        <v>14</v>
      </c>
      <c r="G132" s="64">
        <v>16</v>
      </c>
      <c r="H132" s="55">
        <v>5</v>
      </c>
      <c r="I132" s="27">
        <f t="shared" si="12"/>
        <v>4.067670264162844E-2</v>
      </c>
      <c r="J132" s="65">
        <v>5.4772255750516603</v>
      </c>
      <c r="K132" s="65">
        <v>2</v>
      </c>
      <c r="L132" s="55">
        <v>0</v>
      </c>
      <c r="M132" s="27">
        <f t="shared" si="13"/>
        <v>1.4539250371056247E-2</v>
      </c>
      <c r="N132" s="65">
        <v>3.8771449717634998</v>
      </c>
      <c r="O132" s="65">
        <v>3.88079936629723</v>
      </c>
      <c r="P132" s="55">
        <v>2.5000783105214799</v>
      </c>
      <c r="Q132" s="10">
        <f t="shared" si="14"/>
        <v>2.0788564610842074E-2</v>
      </c>
    </row>
    <row r="133" spans="1:17" x14ac:dyDescent="0.2">
      <c r="A133" s="46" t="s">
        <v>41</v>
      </c>
      <c r="B133" s="55" t="s">
        <v>42</v>
      </c>
      <c r="C133" s="55" t="s">
        <v>9</v>
      </c>
      <c r="D133" s="22" t="s">
        <v>286</v>
      </c>
      <c r="E133" s="57">
        <v>2013</v>
      </c>
      <c r="F133" s="64">
        <v>12</v>
      </c>
      <c r="G133" s="64">
        <v>19</v>
      </c>
      <c r="H133" s="55">
        <v>12</v>
      </c>
      <c r="I133" s="27">
        <f t="shared" si="12"/>
        <v>4.9564966691579601E-2</v>
      </c>
      <c r="J133" s="65">
        <v>0</v>
      </c>
      <c r="K133" s="65">
        <v>0</v>
      </c>
      <c r="L133" s="55">
        <v>0</v>
      </c>
      <c r="M133" s="27">
        <f t="shared" si="13"/>
        <v>0</v>
      </c>
      <c r="N133" s="65">
        <v>5.9754277267142699</v>
      </c>
      <c r="O133" s="65">
        <v>10.216570079670699</v>
      </c>
      <c r="P133" s="55">
        <v>2.2156682493845601</v>
      </c>
      <c r="Q133" s="10">
        <f t="shared" si="14"/>
        <v>3.7317334052020694E-2</v>
      </c>
    </row>
    <row r="134" spans="1:17" x14ac:dyDescent="0.2">
      <c r="A134" s="46" t="s">
        <v>43</v>
      </c>
      <c r="B134" s="55" t="s">
        <v>44</v>
      </c>
      <c r="C134" s="55" t="s">
        <v>9</v>
      </c>
      <c r="D134" s="22" t="s">
        <v>286</v>
      </c>
      <c r="E134" s="57">
        <v>2010</v>
      </c>
      <c r="F134" s="64">
        <v>8</v>
      </c>
      <c r="G134" s="64">
        <v>18</v>
      </c>
      <c r="H134" s="55">
        <v>31</v>
      </c>
      <c r="I134" s="27">
        <f t="shared" si="12"/>
        <v>6.4780737972371327E-2</v>
      </c>
      <c r="J134" s="65">
        <v>0</v>
      </c>
      <c r="K134" s="65">
        <v>2.8284271247461898</v>
      </c>
      <c r="L134" s="55">
        <v>4.4721359549995796</v>
      </c>
      <c r="M134" s="27">
        <f t="shared" si="13"/>
        <v>1.3680013119463846E-2</v>
      </c>
      <c r="N134" s="65">
        <v>3.33352730850934</v>
      </c>
      <c r="O134" s="65">
        <v>5.87949419695871</v>
      </c>
      <c r="P134" s="55">
        <v>14.361631306872701</v>
      </c>
      <c r="Q134" s="10">
        <f t="shared" si="14"/>
        <v>4.70723640030693E-2</v>
      </c>
    </row>
    <row r="135" spans="1:17" x14ac:dyDescent="0.2">
      <c r="A135" s="76" t="s">
        <v>357</v>
      </c>
      <c r="B135" s="69" t="s">
        <v>358</v>
      </c>
      <c r="C135" s="69" t="s">
        <v>9</v>
      </c>
      <c r="D135" s="69" t="s">
        <v>286</v>
      </c>
      <c r="E135" s="23">
        <v>2017</v>
      </c>
      <c r="F135" s="63">
        <v>0</v>
      </c>
      <c r="G135" s="63">
        <v>0</v>
      </c>
      <c r="H135" s="55">
        <v>9</v>
      </c>
      <c r="I135" s="27">
        <f t="shared" si="12"/>
        <v>9.999333377774814E-3</v>
      </c>
      <c r="J135" s="63">
        <v>0</v>
      </c>
      <c r="K135" s="63">
        <v>0</v>
      </c>
      <c r="L135" s="55">
        <v>0</v>
      </c>
      <c r="M135" s="27">
        <f t="shared" si="13"/>
        <v>0</v>
      </c>
      <c r="N135" s="63">
        <v>0</v>
      </c>
      <c r="O135" s="63">
        <v>0</v>
      </c>
      <c r="P135" s="55">
        <v>6.8775781060950303</v>
      </c>
      <c r="Q135" s="10">
        <f t="shared" si="14"/>
        <v>1.3567267407820778E-2</v>
      </c>
    </row>
    <row r="136" spans="1:17" x14ac:dyDescent="0.2">
      <c r="A136" s="74" t="s">
        <v>289</v>
      </c>
      <c r="B136" s="56" t="s">
        <v>290</v>
      </c>
      <c r="C136" s="56" t="s">
        <v>35</v>
      </c>
      <c r="D136" s="56" t="s">
        <v>286</v>
      </c>
      <c r="E136" s="59">
        <v>2016</v>
      </c>
      <c r="F136" s="63">
        <v>0</v>
      </c>
      <c r="G136" s="55">
        <v>0</v>
      </c>
      <c r="H136" s="55">
        <v>0</v>
      </c>
      <c r="I136" s="27">
        <f t="shared" si="12"/>
        <v>0</v>
      </c>
      <c r="J136" s="63">
        <v>0</v>
      </c>
      <c r="K136" s="81">
        <v>0</v>
      </c>
      <c r="L136" s="55">
        <v>0</v>
      </c>
      <c r="M136" s="27">
        <f t="shared" si="13"/>
        <v>0</v>
      </c>
      <c r="N136" s="63">
        <v>0</v>
      </c>
      <c r="O136" s="81">
        <v>0</v>
      </c>
      <c r="P136" s="55">
        <v>0</v>
      </c>
      <c r="Q136" s="10">
        <f t="shared" si="14"/>
        <v>0</v>
      </c>
    </row>
    <row r="137" spans="1:17" x14ac:dyDescent="0.2">
      <c r="A137" s="46" t="s">
        <v>315</v>
      </c>
      <c r="B137" s="21" t="s">
        <v>45</v>
      </c>
      <c r="C137" s="21" t="s">
        <v>6</v>
      </c>
      <c r="D137" s="22" t="s">
        <v>286</v>
      </c>
      <c r="E137" s="23">
        <v>2009</v>
      </c>
      <c r="F137" s="29">
        <v>509</v>
      </c>
      <c r="G137" s="29">
        <v>453</v>
      </c>
      <c r="H137" s="55">
        <v>420</v>
      </c>
      <c r="I137" s="27">
        <f t="shared" si="12"/>
        <v>1.5943196298040427</v>
      </c>
      <c r="J137" s="31">
        <v>270.74283638000099</v>
      </c>
      <c r="K137" s="31">
        <v>327.36614467384999</v>
      </c>
      <c r="L137" s="55">
        <v>274.722791728831</v>
      </c>
      <c r="M137" s="27">
        <f t="shared" si="13"/>
        <v>1.6628274082758785</v>
      </c>
      <c r="N137" s="31">
        <v>247.693214908919</v>
      </c>
      <c r="O137" s="31">
        <v>295.464580905383</v>
      </c>
      <c r="P137" s="55">
        <v>258.34413862544397</v>
      </c>
      <c r="Q137" s="10">
        <f t="shared" si="14"/>
        <v>1.6181377780905519</v>
      </c>
    </row>
    <row r="138" spans="1:17" x14ac:dyDescent="0.2">
      <c r="A138" s="46" t="s">
        <v>46</v>
      </c>
      <c r="B138" s="21" t="s">
        <v>47</v>
      </c>
      <c r="C138" s="21" t="s">
        <v>6</v>
      </c>
      <c r="D138" s="56" t="s">
        <v>286</v>
      </c>
      <c r="E138" s="23">
        <v>2009</v>
      </c>
      <c r="F138" s="29">
        <v>318</v>
      </c>
      <c r="G138" s="64">
        <v>332</v>
      </c>
      <c r="H138" s="55">
        <v>396</v>
      </c>
      <c r="I138" s="27">
        <f t="shared" si="12"/>
        <v>1.2012919268907631</v>
      </c>
      <c r="J138" s="31">
        <v>168.67080108084701</v>
      </c>
      <c r="K138" s="65">
        <v>184.81347063656901</v>
      </c>
      <c r="L138" s="55">
        <v>245.89198133020599</v>
      </c>
      <c r="M138" s="27">
        <f t="shared" si="13"/>
        <v>1.1386992610217235</v>
      </c>
      <c r="N138" s="31">
        <v>162.43444449736199</v>
      </c>
      <c r="O138" s="65">
        <v>158.11219739338401</v>
      </c>
      <c r="P138" s="55">
        <v>209.28751634111001</v>
      </c>
      <c r="Q138" s="10">
        <f t="shared" si="14"/>
        <v>1.0681901509251208</v>
      </c>
    </row>
    <row r="139" spans="1:17" x14ac:dyDescent="0.2">
      <c r="A139" s="74" t="s">
        <v>291</v>
      </c>
      <c r="B139" s="56" t="s">
        <v>292</v>
      </c>
      <c r="C139" s="56" t="s">
        <v>35</v>
      </c>
      <c r="D139" s="56" t="s">
        <v>286</v>
      </c>
      <c r="E139" s="59">
        <v>2016</v>
      </c>
      <c r="F139" s="63">
        <v>0</v>
      </c>
      <c r="G139" s="55">
        <v>2</v>
      </c>
      <c r="H139" s="55">
        <v>7</v>
      </c>
      <c r="I139" s="27">
        <f t="shared" si="12"/>
        <v>1.0096099873535E-2</v>
      </c>
      <c r="J139" s="63">
        <v>0</v>
      </c>
      <c r="K139" s="81">
        <v>0</v>
      </c>
      <c r="L139" s="55">
        <v>0</v>
      </c>
      <c r="M139" s="27">
        <f t="shared" si="13"/>
        <v>0</v>
      </c>
      <c r="N139" s="63">
        <v>0</v>
      </c>
      <c r="O139" s="81">
        <v>0.70710676908492998</v>
      </c>
      <c r="P139" s="55">
        <v>1.2428723449761301</v>
      </c>
      <c r="Q139" s="10">
        <f t="shared" si="14"/>
        <v>3.8722252796134799E-3</v>
      </c>
    </row>
    <row r="140" spans="1:17" x14ac:dyDescent="0.2">
      <c r="A140" s="46" t="s">
        <v>155</v>
      </c>
      <c r="B140" s="21" t="s">
        <v>156</v>
      </c>
      <c r="C140" s="21" t="s">
        <v>6</v>
      </c>
      <c r="D140" s="22" t="s">
        <v>293</v>
      </c>
      <c r="E140" s="23">
        <v>2009</v>
      </c>
      <c r="F140" s="29">
        <v>547</v>
      </c>
      <c r="G140" s="29">
        <v>522</v>
      </c>
      <c r="H140" s="55">
        <v>516</v>
      </c>
      <c r="I140" s="27">
        <f t="shared" si="12"/>
        <v>1.8259570519889801</v>
      </c>
      <c r="J140" s="31">
        <v>447.88122180631302</v>
      </c>
      <c r="K140" s="31">
        <v>363.172803005768</v>
      </c>
      <c r="L140" s="55">
        <v>345.89493582325201</v>
      </c>
      <c r="M140" s="27">
        <f t="shared" si="13"/>
        <v>2.2107051220475347</v>
      </c>
      <c r="N140" s="31">
        <v>419.43206098862498</v>
      </c>
      <c r="O140" s="31">
        <v>291.40544390859401</v>
      </c>
      <c r="P140" s="55">
        <v>304.50417381058099</v>
      </c>
      <c r="Q140" s="10">
        <f t="shared" si="14"/>
        <v>2.0581047659076859</v>
      </c>
    </row>
    <row r="141" spans="1:17" x14ac:dyDescent="0.2">
      <c r="A141" s="46" t="s">
        <v>306</v>
      </c>
      <c r="B141" s="21" t="s">
        <v>307</v>
      </c>
      <c r="C141" s="21" t="s">
        <v>35</v>
      </c>
      <c r="D141" s="53" t="s">
        <v>293</v>
      </c>
      <c r="E141" s="23">
        <v>2015</v>
      </c>
      <c r="F141" s="29">
        <v>0</v>
      </c>
      <c r="G141" s="63">
        <v>0</v>
      </c>
      <c r="H141" s="63">
        <v>0</v>
      </c>
      <c r="I141" s="27">
        <f t="shared" si="12"/>
        <v>0</v>
      </c>
      <c r="J141" s="31">
        <v>0</v>
      </c>
      <c r="K141" s="83">
        <v>0</v>
      </c>
      <c r="L141" s="63">
        <v>0</v>
      </c>
      <c r="M141" s="27">
        <f t="shared" si="13"/>
        <v>0</v>
      </c>
      <c r="N141" s="31">
        <v>0</v>
      </c>
      <c r="O141" s="63">
        <v>0</v>
      </c>
      <c r="P141" s="63">
        <v>0</v>
      </c>
      <c r="Q141" s="10">
        <f t="shared" si="14"/>
        <v>0</v>
      </c>
    </row>
    <row r="142" spans="1:17" x14ac:dyDescent="0.2">
      <c r="A142" s="46" t="s">
        <v>157</v>
      </c>
      <c r="B142" s="21" t="s">
        <v>158</v>
      </c>
      <c r="C142" s="21" t="s">
        <v>6</v>
      </c>
      <c r="D142" s="22" t="s">
        <v>293</v>
      </c>
      <c r="E142" s="23">
        <v>2009</v>
      </c>
      <c r="F142" s="29">
        <v>861</v>
      </c>
      <c r="G142" s="29">
        <v>859</v>
      </c>
      <c r="H142" s="55">
        <v>923</v>
      </c>
      <c r="I142" s="27">
        <f t="shared" si="12"/>
        <v>3.0405329755638655</v>
      </c>
      <c r="J142" s="31">
        <v>493.91986705430099</v>
      </c>
      <c r="K142" s="31">
        <v>522.84532811483803</v>
      </c>
      <c r="L142" s="55">
        <v>571.20248595706005</v>
      </c>
      <c r="M142" s="27">
        <f t="shared" si="13"/>
        <v>3.0228085112772227</v>
      </c>
      <c r="N142" s="31">
        <v>450.45828290549298</v>
      </c>
      <c r="O142" s="31">
        <v>463.28502784493401</v>
      </c>
      <c r="P142" s="55">
        <v>533.548999570212</v>
      </c>
      <c r="Q142" s="10">
        <f t="shared" si="14"/>
        <v>2.9197150649315309</v>
      </c>
    </row>
    <row r="143" spans="1:17" x14ac:dyDescent="0.2">
      <c r="A143" s="46" t="s">
        <v>159</v>
      </c>
      <c r="B143" s="21" t="s">
        <v>160</v>
      </c>
      <c r="C143" s="21" t="s">
        <v>12</v>
      </c>
      <c r="D143" s="22" t="s">
        <v>293</v>
      </c>
      <c r="E143" s="23">
        <v>2009</v>
      </c>
      <c r="F143" s="29">
        <v>165</v>
      </c>
      <c r="G143" s="29">
        <v>188</v>
      </c>
      <c r="H143" s="55">
        <v>163</v>
      </c>
      <c r="I143" s="27">
        <f t="shared" si="12"/>
        <v>0.59436868169338553</v>
      </c>
      <c r="J143" s="31">
        <v>58.372030155077603</v>
      </c>
      <c r="K143" s="31">
        <v>57.044784120130899</v>
      </c>
      <c r="L143" s="55">
        <v>61.996579939544198</v>
      </c>
      <c r="M143" s="27">
        <f t="shared" si="13"/>
        <v>0.33799670373483404</v>
      </c>
      <c r="N143" s="31">
        <v>65.597771534058396</v>
      </c>
      <c r="O143" s="31">
        <v>63.263690446819503</v>
      </c>
      <c r="P143" s="55">
        <v>78.372865996930301</v>
      </c>
      <c r="Q143" s="10">
        <f t="shared" si="14"/>
        <v>0.41807285424820984</v>
      </c>
    </row>
    <row r="144" spans="1:17" x14ac:dyDescent="0.2">
      <c r="A144" s="46" t="s">
        <v>308</v>
      </c>
      <c r="B144" s="21" t="s">
        <v>309</v>
      </c>
      <c r="C144" s="21" t="s">
        <v>35</v>
      </c>
      <c r="D144" s="87" t="s">
        <v>293</v>
      </c>
      <c r="E144" s="23">
        <v>2015</v>
      </c>
      <c r="F144" s="29">
        <v>0</v>
      </c>
      <c r="G144" s="63">
        <v>0</v>
      </c>
      <c r="H144" s="63">
        <v>0</v>
      </c>
      <c r="I144" s="27">
        <f t="shared" si="12"/>
        <v>0</v>
      </c>
      <c r="J144" s="31">
        <v>0</v>
      </c>
      <c r="K144" s="83">
        <v>0</v>
      </c>
      <c r="L144" s="63">
        <v>0</v>
      </c>
      <c r="M144" s="27">
        <f t="shared" si="13"/>
        <v>0</v>
      </c>
      <c r="N144" s="31">
        <v>0</v>
      </c>
      <c r="O144" s="63">
        <v>0</v>
      </c>
      <c r="P144" s="63">
        <v>0</v>
      </c>
      <c r="Q144" s="10">
        <f t="shared" si="14"/>
        <v>0</v>
      </c>
    </row>
    <row r="145" spans="1:17" x14ac:dyDescent="0.2">
      <c r="A145" s="46" t="s">
        <v>161</v>
      </c>
      <c r="B145" s="55" t="s">
        <v>162</v>
      </c>
      <c r="C145" s="55" t="s">
        <v>12</v>
      </c>
      <c r="D145" s="22" t="s">
        <v>293</v>
      </c>
      <c r="E145" s="57">
        <v>2009</v>
      </c>
      <c r="F145" s="64">
        <v>284</v>
      </c>
      <c r="G145" s="64">
        <v>275</v>
      </c>
      <c r="H145" s="55">
        <v>258</v>
      </c>
      <c r="I145" s="27">
        <f t="shared" si="12"/>
        <v>0.94163850464801513</v>
      </c>
      <c r="J145" s="65">
        <v>167.378020504419</v>
      </c>
      <c r="K145" s="65">
        <v>145.20715241409599</v>
      </c>
      <c r="L145" s="55">
        <v>141.20346947502401</v>
      </c>
      <c r="M145" s="27">
        <f t="shared" si="13"/>
        <v>0.86635159834754538</v>
      </c>
      <c r="N145" s="65">
        <v>136.36468313320799</v>
      </c>
      <c r="O145" s="65">
        <v>147.49855132332999</v>
      </c>
      <c r="P145" s="55">
        <v>128.705145572806</v>
      </c>
      <c r="Q145" s="10">
        <f t="shared" si="14"/>
        <v>0.83370457325643277</v>
      </c>
    </row>
    <row r="146" spans="1:17" x14ac:dyDescent="0.2">
      <c r="A146" s="46" t="s">
        <v>163</v>
      </c>
      <c r="B146" s="55" t="s">
        <v>164</v>
      </c>
      <c r="C146" s="55" t="s">
        <v>9</v>
      </c>
      <c r="D146" s="22" t="s">
        <v>293</v>
      </c>
      <c r="E146" s="57">
        <v>2013</v>
      </c>
      <c r="F146" s="64">
        <v>13</v>
      </c>
      <c r="G146" s="64">
        <v>8</v>
      </c>
      <c r="H146" s="55">
        <v>4</v>
      </c>
      <c r="I146" s="27">
        <f t="shared" si="12"/>
        <v>2.910667522409343E-2</v>
      </c>
      <c r="J146" s="65">
        <v>0</v>
      </c>
      <c r="K146" s="65">
        <v>0</v>
      </c>
      <c r="L146" s="55">
        <v>0</v>
      </c>
      <c r="M146" s="27">
        <f t="shared" si="13"/>
        <v>0</v>
      </c>
      <c r="N146" s="65">
        <v>4.0270078686097799</v>
      </c>
      <c r="O146" s="65">
        <v>4.8786678527465499</v>
      </c>
      <c r="P146" s="55">
        <v>1.3589852834509399</v>
      </c>
      <c r="Q146" s="10">
        <f t="shared" si="14"/>
        <v>2.0853648040361671E-2</v>
      </c>
    </row>
    <row r="147" spans="1:17" x14ac:dyDescent="0.2">
      <c r="A147" s="46" t="s">
        <v>165</v>
      </c>
      <c r="B147" s="21" t="s">
        <v>166</v>
      </c>
      <c r="C147" s="21" t="s">
        <v>6</v>
      </c>
      <c r="D147" s="22" t="s">
        <v>293</v>
      </c>
      <c r="E147" s="23">
        <v>2009</v>
      </c>
      <c r="F147" s="29">
        <v>1336</v>
      </c>
      <c r="G147" s="29">
        <v>1328</v>
      </c>
      <c r="H147" s="55">
        <v>1200</v>
      </c>
      <c r="I147" s="27">
        <f t="shared" si="12"/>
        <v>4.4542816790747057</v>
      </c>
      <c r="J147" s="31">
        <v>1055.3125609128299</v>
      </c>
      <c r="K147" s="31">
        <v>1059.8374749445099</v>
      </c>
      <c r="L147" s="55">
        <v>866.939438702232</v>
      </c>
      <c r="M147" s="27">
        <f t="shared" si="13"/>
        <v>5.692417497345863</v>
      </c>
      <c r="N147" s="31">
        <v>850.68475587637704</v>
      </c>
      <c r="O147" s="31">
        <v>971.23866949011096</v>
      </c>
      <c r="P147" s="55">
        <v>757.11725664791402</v>
      </c>
      <c r="Q147" s="10">
        <f t="shared" si="14"/>
        <v>5.2132303689460251</v>
      </c>
    </row>
    <row r="148" spans="1:17" x14ac:dyDescent="0.2">
      <c r="A148" s="74" t="s">
        <v>317</v>
      </c>
      <c r="B148" s="56" t="s">
        <v>318</v>
      </c>
      <c r="C148" s="56" t="s">
        <v>66</v>
      </c>
      <c r="D148" s="56" t="s">
        <v>293</v>
      </c>
      <c r="E148" s="59">
        <v>2016</v>
      </c>
      <c r="F148" s="63">
        <v>0</v>
      </c>
      <c r="G148" s="55">
        <v>13</v>
      </c>
      <c r="H148" s="55">
        <v>9</v>
      </c>
      <c r="I148" s="27">
        <f t="shared" si="12"/>
        <v>2.5071797145890758E-2</v>
      </c>
      <c r="J148" s="63">
        <v>0</v>
      </c>
      <c r="K148" s="81">
        <v>11.0905365064094</v>
      </c>
      <c r="L148" s="55">
        <v>5.8309518948452999</v>
      </c>
      <c r="M148" s="27">
        <f t="shared" si="13"/>
        <v>3.1867497159314924E-2</v>
      </c>
      <c r="N148" s="63">
        <v>0</v>
      </c>
      <c r="O148" s="81">
        <v>19.228694972170398</v>
      </c>
      <c r="P148" s="55">
        <v>9.3006273397818706</v>
      </c>
      <c r="Q148" s="10">
        <f t="shared" si="14"/>
        <v>5.6973734523774466E-2</v>
      </c>
    </row>
    <row r="149" spans="1:17" x14ac:dyDescent="0.2">
      <c r="A149" s="74" t="s">
        <v>294</v>
      </c>
      <c r="B149" s="56" t="s">
        <v>295</v>
      </c>
      <c r="C149" s="56" t="s">
        <v>9</v>
      </c>
      <c r="D149" s="56" t="s">
        <v>293</v>
      </c>
      <c r="E149" s="59">
        <v>2016</v>
      </c>
      <c r="F149" s="63">
        <v>0</v>
      </c>
      <c r="G149" s="55">
        <v>1</v>
      </c>
      <c r="H149" s="55">
        <v>3</v>
      </c>
      <c r="I149" s="27">
        <f t="shared" si="12"/>
        <v>4.4925314157800104E-3</v>
      </c>
      <c r="J149" s="63">
        <v>0</v>
      </c>
      <c r="K149" s="81">
        <v>0</v>
      </c>
      <c r="L149" s="55">
        <v>0</v>
      </c>
      <c r="M149" s="27">
        <f t="shared" si="13"/>
        <v>0</v>
      </c>
      <c r="N149" s="63">
        <v>0</v>
      </c>
      <c r="O149" s="81">
        <v>0.17817415509905102</v>
      </c>
      <c r="P149" s="55">
        <v>2.0343415051379998</v>
      </c>
      <c r="Q149" s="10">
        <f t="shared" si="14"/>
        <v>4.3710226478704843E-3</v>
      </c>
    </row>
    <row r="150" spans="1:17" x14ac:dyDescent="0.2">
      <c r="A150" s="46" t="s">
        <v>167</v>
      </c>
      <c r="B150" s="55" t="s">
        <v>168</v>
      </c>
      <c r="C150" s="55" t="s">
        <v>9</v>
      </c>
      <c r="D150" s="56" t="s">
        <v>293</v>
      </c>
      <c r="E150" s="57">
        <v>2014</v>
      </c>
      <c r="F150" s="64">
        <v>17</v>
      </c>
      <c r="G150" s="64">
        <v>15</v>
      </c>
      <c r="H150" s="55">
        <v>12</v>
      </c>
      <c r="I150" s="27">
        <f t="shared" si="12"/>
        <v>5.0845425815756601E-2</v>
      </c>
      <c r="J150" s="65">
        <v>0</v>
      </c>
      <c r="K150" s="65">
        <v>0</v>
      </c>
      <c r="L150" s="55">
        <v>0</v>
      </c>
      <c r="M150" s="27">
        <f t="shared" si="13"/>
        <v>0</v>
      </c>
      <c r="N150" s="65">
        <v>5.3597113940411703</v>
      </c>
      <c r="O150" s="65">
        <v>5.7995673816852902</v>
      </c>
      <c r="P150" s="55">
        <v>3.0876132609953002</v>
      </c>
      <c r="Q150" s="10">
        <f t="shared" si="14"/>
        <v>2.8884402377890438E-2</v>
      </c>
    </row>
    <row r="151" spans="1:17" x14ac:dyDescent="0.2">
      <c r="A151" s="46" t="s">
        <v>251</v>
      </c>
      <c r="B151" s="21" t="s">
        <v>252</v>
      </c>
      <c r="C151" s="21" t="s">
        <v>6</v>
      </c>
      <c r="D151" s="55" t="s">
        <v>404</v>
      </c>
      <c r="E151" s="23">
        <v>2009</v>
      </c>
      <c r="F151" s="29">
        <v>101</v>
      </c>
      <c r="G151" s="29">
        <v>77</v>
      </c>
      <c r="H151" s="55">
        <v>56</v>
      </c>
      <c r="I151" s="27">
        <f t="shared" si="12"/>
        <v>0.27103987039810451</v>
      </c>
      <c r="J151" s="31">
        <v>74.831882717345707</v>
      </c>
      <c r="K151" s="31">
        <v>51.413717095911501</v>
      </c>
      <c r="L151" s="55">
        <v>37.344607548031398</v>
      </c>
      <c r="M151" s="27">
        <f t="shared" si="13"/>
        <v>0.31376683514218701</v>
      </c>
      <c r="N151" s="31">
        <v>35.760860835096501</v>
      </c>
      <c r="O151" s="31">
        <v>27.311862306563501</v>
      </c>
      <c r="P151" s="55">
        <v>23.347892447336601</v>
      </c>
      <c r="Q151" s="10">
        <f t="shared" si="14"/>
        <v>0.1752723041103888</v>
      </c>
    </row>
    <row r="152" spans="1:17" x14ac:dyDescent="0.2">
      <c r="A152" s="46" t="s">
        <v>212</v>
      </c>
      <c r="B152" s="55" t="s">
        <v>213</v>
      </c>
      <c r="C152" s="55" t="s">
        <v>9</v>
      </c>
      <c r="D152" s="56" t="s">
        <v>402</v>
      </c>
      <c r="E152" s="23">
        <v>2015</v>
      </c>
      <c r="F152" s="64">
        <v>3</v>
      </c>
      <c r="G152" s="64">
        <v>9</v>
      </c>
      <c r="H152" s="55">
        <v>10</v>
      </c>
      <c r="I152" s="27">
        <f t="shared" si="12"/>
        <v>2.5096037198603816E-2</v>
      </c>
      <c r="J152" s="65">
        <v>0</v>
      </c>
      <c r="K152" s="65">
        <v>0</v>
      </c>
      <c r="L152" s="55">
        <v>0</v>
      </c>
      <c r="M152" s="27">
        <f t="shared" si="13"/>
        <v>0</v>
      </c>
      <c r="N152" s="65">
        <v>2.5646562602643201</v>
      </c>
      <c r="O152" s="65">
        <v>10.1256962325318</v>
      </c>
      <c r="P152" s="55">
        <v>15.747549622634899</v>
      </c>
      <c r="Q152" s="10">
        <f t="shared" si="14"/>
        <v>5.6737542314923811E-2</v>
      </c>
    </row>
    <row r="153" spans="1:17" x14ac:dyDescent="0.2">
      <c r="A153" s="46" t="s">
        <v>214</v>
      </c>
      <c r="B153" s="55" t="s">
        <v>215</v>
      </c>
      <c r="C153" s="55" t="s">
        <v>6</v>
      </c>
      <c r="D153" s="56" t="s">
        <v>402</v>
      </c>
      <c r="E153" s="23">
        <v>2009</v>
      </c>
      <c r="F153" s="64">
        <v>907</v>
      </c>
      <c r="G153" s="64">
        <v>891</v>
      </c>
      <c r="H153" s="55">
        <v>906</v>
      </c>
      <c r="I153" s="27">
        <f t="shared" si="12"/>
        <v>3.113193685734748</v>
      </c>
      <c r="J153" s="65">
        <v>486.32785415563598</v>
      </c>
      <c r="K153" s="65">
        <v>741.12477805096603</v>
      </c>
      <c r="L153" s="55">
        <v>882.485320988485</v>
      </c>
      <c r="M153" s="27">
        <f t="shared" si="13"/>
        <v>4.0006808403530636</v>
      </c>
      <c r="N153" s="65">
        <v>399.96278516924099</v>
      </c>
      <c r="O153" s="65">
        <v>426.21772669304198</v>
      </c>
      <c r="P153" s="55">
        <v>486.93844686114801</v>
      </c>
      <c r="Q153" s="10">
        <f t="shared" si="14"/>
        <v>2.6483214884442114</v>
      </c>
    </row>
    <row r="154" spans="1:17" x14ac:dyDescent="0.2">
      <c r="A154" s="74" t="s">
        <v>296</v>
      </c>
      <c r="B154" s="56" t="s">
        <v>297</v>
      </c>
      <c r="C154" s="56" t="s">
        <v>35</v>
      </c>
      <c r="D154" s="56" t="s">
        <v>402</v>
      </c>
      <c r="E154" s="59">
        <v>2016</v>
      </c>
      <c r="F154" s="28">
        <v>0</v>
      </c>
      <c r="G154" s="55">
        <v>14</v>
      </c>
      <c r="H154" s="55">
        <v>16</v>
      </c>
      <c r="I154" s="27">
        <f t="shared" si="12"/>
        <v>3.4008476729570684E-2</v>
      </c>
      <c r="J154" s="28">
        <v>0</v>
      </c>
      <c r="K154" s="81">
        <v>0</v>
      </c>
      <c r="L154" s="55">
        <v>0</v>
      </c>
      <c r="M154" s="27">
        <f t="shared" si="13"/>
        <v>0</v>
      </c>
      <c r="N154" s="28">
        <v>0</v>
      </c>
      <c r="O154" s="81">
        <v>8.3727625933860299</v>
      </c>
      <c r="P154" s="55">
        <v>6.8274702241140197</v>
      </c>
      <c r="Q154" s="10">
        <f t="shared" si="14"/>
        <v>3.0287609301622102E-2</v>
      </c>
    </row>
    <row r="155" spans="1:17" x14ac:dyDescent="0.2">
      <c r="A155" s="46" t="s">
        <v>216</v>
      </c>
      <c r="B155" s="55" t="s">
        <v>217</v>
      </c>
      <c r="C155" s="55" t="s">
        <v>6</v>
      </c>
      <c r="D155" s="56" t="s">
        <v>402</v>
      </c>
      <c r="E155" s="23">
        <v>2009</v>
      </c>
      <c r="F155" s="64">
        <v>491</v>
      </c>
      <c r="G155" s="64">
        <v>567</v>
      </c>
      <c r="H155" s="55">
        <v>597</v>
      </c>
      <c r="I155" s="27">
        <f t="shared" si="12"/>
        <v>1.9018417942561419</v>
      </c>
      <c r="J155" s="65">
        <v>290.61612886435802</v>
      </c>
      <c r="K155" s="65">
        <v>390.28981412289301</v>
      </c>
      <c r="L155" s="55">
        <v>404.95192107425999</v>
      </c>
      <c r="M155" s="27">
        <f t="shared" si="13"/>
        <v>2.0633433153836331</v>
      </c>
      <c r="N155" s="65">
        <v>283.53432283397899</v>
      </c>
      <c r="O155" s="65">
        <v>326.69257363742003</v>
      </c>
      <c r="P155" s="55">
        <v>304.83000716580398</v>
      </c>
      <c r="Q155" s="10">
        <f t="shared" si="14"/>
        <v>1.8470874837452915</v>
      </c>
    </row>
    <row r="156" spans="1:17" x14ac:dyDescent="0.2">
      <c r="A156" s="76" t="s">
        <v>359</v>
      </c>
      <c r="B156" s="69" t="s">
        <v>360</v>
      </c>
      <c r="C156" s="69" t="s">
        <v>9</v>
      </c>
      <c r="D156" s="69" t="s">
        <v>402</v>
      </c>
      <c r="E156" s="23">
        <v>2017</v>
      </c>
      <c r="F156" s="63">
        <v>0</v>
      </c>
      <c r="G156" s="63">
        <v>0</v>
      </c>
      <c r="H156" s="55">
        <v>13</v>
      </c>
      <c r="I156" s="27">
        <f t="shared" si="12"/>
        <v>1.444348154567473E-2</v>
      </c>
      <c r="J156" s="63">
        <v>0</v>
      </c>
      <c r="K156" s="63">
        <v>0</v>
      </c>
      <c r="L156" s="55">
        <v>0</v>
      </c>
      <c r="M156" s="27">
        <f t="shared" si="13"/>
        <v>0</v>
      </c>
      <c r="N156" s="63">
        <v>0</v>
      </c>
      <c r="O156" s="63">
        <v>0</v>
      </c>
      <c r="P156" s="55">
        <v>6.9777284536928796</v>
      </c>
      <c r="Q156" s="10">
        <f t="shared" si="14"/>
        <v>1.3764832092057816E-2</v>
      </c>
    </row>
    <row r="157" spans="1:17" x14ac:dyDescent="0.2">
      <c r="A157" s="46" t="s">
        <v>219</v>
      </c>
      <c r="B157" s="55" t="s">
        <v>220</v>
      </c>
      <c r="C157" s="55" t="s">
        <v>9</v>
      </c>
      <c r="D157" s="56" t="s">
        <v>402</v>
      </c>
      <c r="E157" s="23">
        <v>2009</v>
      </c>
      <c r="F157" s="64">
        <v>45</v>
      </c>
      <c r="G157" s="64">
        <v>33</v>
      </c>
      <c r="H157" s="55">
        <v>40</v>
      </c>
      <c r="I157" s="27">
        <f t="shared" si="12"/>
        <v>0.13596561379659211</v>
      </c>
      <c r="J157" s="65">
        <v>0</v>
      </c>
      <c r="K157" s="65">
        <v>0</v>
      </c>
      <c r="L157" s="55">
        <v>0</v>
      </c>
      <c r="M157" s="27">
        <f t="shared" si="13"/>
        <v>0</v>
      </c>
      <c r="N157" s="65">
        <v>26.3299916013762</v>
      </c>
      <c r="O157" s="65">
        <v>16.797166936276</v>
      </c>
      <c r="P157" s="55">
        <v>17.607606567747499</v>
      </c>
      <c r="Q157" s="10">
        <f t="shared" si="14"/>
        <v>0.12321894773299677</v>
      </c>
    </row>
    <row r="158" spans="1:17" x14ac:dyDescent="0.2">
      <c r="A158" s="74" t="s">
        <v>298</v>
      </c>
      <c r="B158" s="56" t="s">
        <v>299</v>
      </c>
      <c r="C158" s="56" t="s">
        <v>35</v>
      </c>
      <c r="D158" s="56" t="s">
        <v>402</v>
      </c>
      <c r="E158" s="59">
        <v>2016</v>
      </c>
      <c r="F158" s="63">
        <v>0</v>
      </c>
      <c r="G158" s="55">
        <v>9</v>
      </c>
      <c r="H158" s="55">
        <v>9</v>
      </c>
      <c r="I158" s="27">
        <f t="shared" si="12"/>
        <v>2.0434115986470467E-2</v>
      </c>
      <c r="J158" s="63">
        <v>0</v>
      </c>
      <c r="K158" s="81">
        <v>0</v>
      </c>
      <c r="L158" s="55">
        <v>0</v>
      </c>
      <c r="M158" s="27">
        <f t="shared" si="13"/>
        <v>0</v>
      </c>
      <c r="N158" s="63">
        <v>0</v>
      </c>
      <c r="O158" s="81">
        <v>6.6807998183780803</v>
      </c>
      <c r="P158" s="55">
        <v>5.5700576500141796</v>
      </c>
      <c r="Q158" s="10">
        <f t="shared" si="14"/>
        <v>2.4408324013035672E-2</v>
      </c>
    </row>
    <row r="159" spans="1:17" x14ac:dyDescent="0.2">
      <c r="A159" s="46" t="s">
        <v>221</v>
      </c>
      <c r="B159" s="55" t="s">
        <v>222</v>
      </c>
      <c r="C159" s="55" t="s">
        <v>9</v>
      </c>
      <c r="D159" s="56" t="s">
        <v>402</v>
      </c>
      <c r="E159" s="23">
        <v>2010</v>
      </c>
      <c r="F159" s="64">
        <v>119</v>
      </c>
      <c r="G159" s="64">
        <v>169</v>
      </c>
      <c r="H159" s="55">
        <v>152</v>
      </c>
      <c r="I159" s="27">
        <f t="shared" si="12"/>
        <v>0.50567139811531947</v>
      </c>
      <c r="J159" s="65">
        <v>156.15270568443</v>
      </c>
      <c r="K159" s="65">
        <v>184.21089333370799</v>
      </c>
      <c r="L159" s="55">
        <v>101.68459371121401</v>
      </c>
      <c r="M159" s="27">
        <f t="shared" si="13"/>
        <v>0.8447367499138092</v>
      </c>
      <c r="N159" s="65">
        <v>116.36705499733399</v>
      </c>
      <c r="O159" s="65">
        <v>113.423303295575</v>
      </c>
      <c r="P159" s="55">
        <v>90.985575964843306</v>
      </c>
      <c r="Q159" s="10">
        <f t="shared" si="14"/>
        <v>0.64926857056101661</v>
      </c>
    </row>
    <row r="160" spans="1:17" x14ac:dyDescent="0.2">
      <c r="A160" s="46" t="s">
        <v>374</v>
      </c>
      <c r="B160" s="55" t="s">
        <v>218</v>
      </c>
      <c r="C160" s="55" t="s">
        <v>12</v>
      </c>
      <c r="D160" s="56" t="s">
        <v>402</v>
      </c>
      <c r="E160" s="23">
        <v>2009</v>
      </c>
      <c r="F160" s="64">
        <v>330</v>
      </c>
      <c r="G160" s="64">
        <v>298</v>
      </c>
      <c r="H160" s="55">
        <v>324</v>
      </c>
      <c r="I160" s="27">
        <f t="shared" si="12"/>
        <v>1.0960805066941257</v>
      </c>
      <c r="J160" s="65">
        <v>144.963599073094</v>
      </c>
      <c r="K160" s="65">
        <v>140.62417292779199</v>
      </c>
      <c r="L160" s="55">
        <v>124.007130671366</v>
      </c>
      <c r="M160" s="27">
        <f t="shared" si="13"/>
        <v>0.78169043992261411</v>
      </c>
      <c r="N160" s="65">
        <v>141.16894330257301</v>
      </c>
      <c r="O160" s="65">
        <v>137.41943464427101</v>
      </c>
      <c r="P160" s="55">
        <v>106.427525408897</v>
      </c>
      <c r="Q160" s="10">
        <f t="shared" si="14"/>
        <v>0.77949955599059517</v>
      </c>
    </row>
    <row r="161" spans="1:17" x14ac:dyDescent="0.2">
      <c r="A161" s="46" t="s">
        <v>223</v>
      </c>
      <c r="B161" s="55" t="s">
        <v>224</v>
      </c>
      <c r="C161" s="55" t="s">
        <v>12</v>
      </c>
      <c r="D161" s="56" t="s">
        <v>405</v>
      </c>
      <c r="E161" s="23">
        <v>2009</v>
      </c>
      <c r="F161" s="64">
        <v>174</v>
      </c>
      <c r="G161" s="64">
        <v>177</v>
      </c>
      <c r="H161" s="55">
        <v>149</v>
      </c>
      <c r="I161" s="27">
        <f t="shared" si="12"/>
        <v>0.57671319242780517</v>
      </c>
      <c r="J161" s="65">
        <v>113.739459589454</v>
      </c>
      <c r="K161" s="65">
        <v>81.811157391238197</v>
      </c>
      <c r="L161" s="55">
        <v>53.565580089637798</v>
      </c>
      <c r="M161" s="27">
        <f t="shared" si="13"/>
        <v>0.47790788367975912</v>
      </c>
      <c r="N161" s="65">
        <v>113.957142608143</v>
      </c>
      <c r="O161" s="65">
        <v>75.204127538593596</v>
      </c>
      <c r="P161" s="55">
        <v>59.901903092231201</v>
      </c>
      <c r="Q161" s="10">
        <f t="shared" si="14"/>
        <v>0.50616535207322633</v>
      </c>
    </row>
    <row r="162" spans="1:17" x14ac:dyDescent="0.2">
      <c r="A162" s="46" t="s">
        <v>312</v>
      </c>
      <c r="B162" s="55" t="s">
        <v>313</v>
      </c>
      <c r="C162" s="55" t="s">
        <v>66</v>
      </c>
      <c r="D162" s="87" t="s">
        <v>405</v>
      </c>
      <c r="E162" s="57">
        <v>2015</v>
      </c>
      <c r="F162" s="64">
        <v>0</v>
      </c>
      <c r="G162" s="63">
        <v>0</v>
      </c>
      <c r="H162" s="63">
        <v>0</v>
      </c>
      <c r="I162" s="27">
        <f t="shared" ref="I162:I175" si="15">((100/$G$176*G162)*1/3+(100/$H$176*H162)*1/3+(100/$F$176*F162)*1/3)</f>
        <v>0</v>
      </c>
      <c r="J162" s="65">
        <v>0</v>
      </c>
      <c r="K162" s="83">
        <v>0</v>
      </c>
      <c r="L162" s="63">
        <v>0</v>
      </c>
      <c r="M162" s="27">
        <f t="shared" ref="M162:M175" si="16">((100/$K$176*K162)*1/3+(100/$L$176*L162)*1/3+(100/$J$176*J162)*1/3)</f>
        <v>0</v>
      </c>
      <c r="N162" s="65">
        <v>0</v>
      </c>
      <c r="O162" s="63">
        <v>0</v>
      </c>
      <c r="P162" s="63">
        <v>0</v>
      </c>
      <c r="Q162" s="10">
        <f t="shared" ref="Q162:Q175" si="17">((100/$O$176*O162)*1/3+(100/$P$176*P162)*1/3+(100/$N$176*N162)*1/3)</f>
        <v>0</v>
      </c>
    </row>
    <row r="163" spans="1:17" x14ac:dyDescent="0.2">
      <c r="A163" s="46" t="s">
        <v>226</v>
      </c>
      <c r="B163" s="55" t="s">
        <v>227</v>
      </c>
      <c r="C163" s="55" t="s">
        <v>12</v>
      </c>
      <c r="D163" s="56" t="s">
        <v>405</v>
      </c>
      <c r="E163" s="23">
        <v>2009</v>
      </c>
      <c r="F163" s="64">
        <v>277</v>
      </c>
      <c r="G163" s="64">
        <v>278</v>
      </c>
      <c r="H163" s="55">
        <v>275</v>
      </c>
      <c r="I163" s="27">
        <f t="shared" si="15"/>
        <v>0.95571899883411882</v>
      </c>
      <c r="J163" s="65">
        <v>129.12876264753299</v>
      </c>
      <c r="K163" s="65">
        <v>128.93630082648801</v>
      </c>
      <c r="L163" s="55">
        <v>138.192551697098</v>
      </c>
      <c r="M163" s="27">
        <f t="shared" si="16"/>
        <v>0.75485101833657664</v>
      </c>
      <c r="N163" s="65">
        <v>155.953686086955</v>
      </c>
      <c r="O163" s="65">
        <v>151.22284015962001</v>
      </c>
      <c r="P163" s="55">
        <v>165.66930465577599</v>
      </c>
      <c r="Q163" s="10">
        <f t="shared" si="17"/>
        <v>0.95483187390156088</v>
      </c>
    </row>
    <row r="164" spans="1:17" x14ac:dyDescent="0.2">
      <c r="A164" s="46" t="s">
        <v>228</v>
      </c>
      <c r="B164" s="55" t="s">
        <v>229</v>
      </c>
      <c r="C164" s="55" t="s">
        <v>66</v>
      </c>
      <c r="D164" s="56" t="s">
        <v>405</v>
      </c>
      <c r="E164" s="23">
        <v>2012</v>
      </c>
      <c r="F164" s="64">
        <v>0</v>
      </c>
      <c r="G164" s="64">
        <v>5</v>
      </c>
      <c r="H164" s="55">
        <v>5</v>
      </c>
      <c r="I164" s="27">
        <f t="shared" si="15"/>
        <v>1.1352286659150258E-2</v>
      </c>
      <c r="J164" s="65">
        <v>0</v>
      </c>
      <c r="K164" s="65">
        <v>4</v>
      </c>
      <c r="L164" s="55">
        <v>4.4721359549995796</v>
      </c>
      <c r="M164" s="27">
        <f t="shared" si="16"/>
        <v>1.5900585316692376E-2</v>
      </c>
      <c r="N164" s="65">
        <v>0</v>
      </c>
      <c r="O164" s="65">
        <v>4</v>
      </c>
      <c r="P164" s="55">
        <v>0</v>
      </c>
      <c r="Q164" s="10">
        <f t="shared" si="17"/>
        <v>8.0351920031814291E-3</v>
      </c>
    </row>
    <row r="165" spans="1:17" x14ac:dyDescent="0.2">
      <c r="A165" s="46" t="s">
        <v>230</v>
      </c>
      <c r="B165" s="55" t="s">
        <v>231</v>
      </c>
      <c r="C165" s="55" t="s">
        <v>9</v>
      </c>
      <c r="D165" s="56" t="s">
        <v>405</v>
      </c>
      <c r="E165" s="57">
        <v>2014</v>
      </c>
      <c r="F165" s="29">
        <v>2</v>
      </c>
      <c r="G165" s="29">
        <v>14</v>
      </c>
      <c r="H165" s="55">
        <v>9</v>
      </c>
      <c r="I165" s="27">
        <f t="shared" si="15"/>
        <v>2.8598473549184742E-2</v>
      </c>
      <c r="J165" s="65">
        <v>0</v>
      </c>
      <c r="K165" s="65">
        <v>1</v>
      </c>
      <c r="L165" s="55">
        <v>0</v>
      </c>
      <c r="M165" s="27">
        <f t="shared" si="16"/>
        <v>1.8953769280015689E-3</v>
      </c>
      <c r="N165" s="65">
        <v>0.29184517103545299</v>
      </c>
      <c r="O165" s="65">
        <v>3.0602635577603898</v>
      </c>
      <c r="P165" s="55">
        <v>3.77556117488776</v>
      </c>
      <c r="Q165" s="10">
        <f t="shared" si="17"/>
        <v>1.4202203787937047E-2</v>
      </c>
    </row>
    <row r="166" spans="1:17" x14ac:dyDescent="0.2">
      <c r="A166" s="46" t="s">
        <v>232</v>
      </c>
      <c r="B166" s="55" t="s">
        <v>233</v>
      </c>
      <c r="C166" s="55" t="s">
        <v>6</v>
      </c>
      <c r="D166" s="56" t="s">
        <v>405</v>
      </c>
      <c r="E166" s="57">
        <v>2009</v>
      </c>
      <c r="F166" s="29">
        <v>947</v>
      </c>
      <c r="G166" s="29">
        <v>978</v>
      </c>
      <c r="H166" s="55">
        <v>968</v>
      </c>
      <c r="I166" s="27">
        <f t="shared" si="15"/>
        <v>3.3302926698233666</v>
      </c>
      <c r="J166" s="65">
        <v>650.00413636507506</v>
      </c>
      <c r="K166" s="65">
        <v>673.08119708447703</v>
      </c>
      <c r="L166" s="55">
        <v>718.05794575631705</v>
      </c>
      <c r="M166" s="27">
        <f t="shared" si="16"/>
        <v>3.8870424336246199</v>
      </c>
      <c r="N166" s="65">
        <v>656.82691662673403</v>
      </c>
      <c r="O166" s="65">
        <v>679.18102707284197</v>
      </c>
      <c r="P166" s="55">
        <v>724.11505944052601</v>
      </c>
      <c r="Q166" s="10">
        <f t="shared" si="17"/>
        <v>4.1583932409570377</v>
      </c>
    </row>
    <row r="167" spans="1:17" x14ac:dyDescent="0.2">
      <c r="A167" s="46" t="s">
        <v>234</v>
      </c>
      <c r="B167" s="55" t="s">
        <v>235</v>
      </c>
      <c r="C167" s="55" t="s">
        <v>9</v>
      </c>
      <c r="D167" s="56" t="s">
        <v>405</v>
      </c>
      <c r="E167" s="57">
        <v>2012</v>
      </c>
      <c r="F167" s="29">
        <v>5</v>
      </c>
      <c r="G167" s="29">
        <v>5</v>
      </c>
      <c r="H167" s="55">
        <v>7</v>
      </c>
      <c r="I167" s="27">
        <f t="shared" si="15"/>
        <v>1.9492501026697501E-2</v>
      </c>
      <c r="J167" s="65">
        <v>0</v>
      </c>
      <c r="K167" s="65">
        <v>0</v>
      </c>
      <c r="L167" s="55">
        <v>0</v>
      </c>
      <c r="M167" s="27">
        <f t="shared" si="16"/>
        <v>0</v>
      </c>
      <c r="N167" s="65">
        <v>1.2303784134551701</v>
      </c>
      <c r="O167" s="65">
        <v>1.1053263038737899</v>
      </c>
      <c r="P167" s="55">
        <v>5.7244659695740898</v>
      </c>
      <c r="Q167" s="10">
        <f t="shared" si="17"/>
        <v>1.6071000044725201E-2</v>
      </c>
    </row>
    <row r="168" spans="1:17" x14ac:dyDescent="0.2">
      <c r="A168" s="46" t="s">
        <v>236</v>
      </c>
      <c r="B168" s="55" t="s">
        <v>237</v>
      </c>
      <c r="C168" s="55" t="s">
        <v>9</v>
      </c>
      <c r="D168" s="56" t="s">
        <v>405</v>
      </c>
      <c r="E168" s="57">
        <v>2011</v>
      </c>
      <c r="F168" s="29">
        <v>1</v>
      </c>
      <c r="G168" s="29">
        <v>1</v>
      </c>
      <c r="H168" s="55">
        <v>1</v>
      </c>
      <c r="I168" s="27">
        <f t="shared" si="15"/>
        <v>3.4540853885495085E-3</v>
      </c>
      <c r="J168" s="65">
        <v>0</v>
      </c>
      <c r="K168" s="65">
        <v>0</v>
      </c>
      <c r="L168" s="55">
        <v>0</v>
      </c>
      <c r="M168" s="27">
        <f t="shared" si="16"/>
        <v>0</v>
      </c>
      <c r="N168" s="65">
        <v>2.0851442088251502</v>
      </c>
      <c r="O168" s="65">
        <v>0.75592892510550402</v>
      </c>
      <c r="P168" s="55">
        <v>1.22052890738261</v>
      </c>
      <c r="Q168" s="10">
        <f t="shared" si="17"/>
        <v>8.2614425376611161E-3</v>
      </c>
    </row>
    <row r="169" spans="1:17" s="48" customFormat="1" x14ac:dyDescent="0.2">
      <c r="A169" s="46" t="s">
        <v>238</v>
      </c>
      <c r="B169" s="55" t="s">
        <v>239</v>
      </c>
      <c r="C169" s="55" t="s">
        <v>9</v>
      </c>
      <c r="D169" s="56" t="s">
        <v>405</v>
      </c>
      <c r="E169" s="57">
        <v>2012</v>
      </c>
      <c r="F169" s="64">
        <v>14</v>
      </c>
      <c r="G169" s="64">
        <v>21</v>
      </c>
      <c r="H169" s="55">
        <v>25</v>
      </c>
      <c r="I169" s="62">
        <f t="shared" si="15"/>
        <v>6.8694544930403403E-2</v>
      </c>
      <c r="J169" s="65">
        <v>0</v>
      </c>
      <c r="K169" s="65">
        <v>4.4721359549995796</v>
      </c>
      <c r="L169" s="55">
        <v>2.6457513110645898</v>
      </c>
      <c r="M169" s="62">
        <f t="shared" si="16"/>
        <v>1.3398015991104486E-2</v>
      </c>
      <c r="N169" s="65">
        <v>8.3927519222217892</v>
      </c>
      <c r="O169" s="65">
        <v>24.071551079186399</v>
      </c>
      <c r="P169" s="55">
        <v>15.268797882969199</v>
      </c>
      <c r="Q169" s="86">
        <f t="shared" si="17"/>
        <v>9.5924707277395382E-2</v>
      </c>
    </row>
    <row r="170" spans="1:17" x14ac:dyDescent="0.2">
      <c r="A170" s="46" t="s">
        <v>240</v>
      </c>
      <c r="B170" s="55" t="s">
        <v>241</v>
      </c>
      <c r="C170" s="55" t="s">
        <v>66</v>
      </c>
      <c r="D170" s="56" t="s">
        <v>405</v>
      </c>
      <c r="E170" s="23">
        <v>2010</v>
      </c>
      <c r="F170" s="64">
        <v>41</v>
      </c>
      <c r="G170" s="64">
        <v>40</v>
      </c>
      <c r="H170" s="55">
        <v>30</v>
      </c>
      <c r="I170" s="27">
        <f t="shared" si="15"/>
        <v>0.12823667317894999</v>
      </c>
      <c r="J170" s="65">
        <v>2</v>
      </c>
      <c r="K170" s="65">
        <v>0</v>
      </c>
      <c r="L170" s="55">
        <v>0</v>
      </c>
      <c r="M170" s="27">
        <f t="shared" si="16"/>
        <v>3.9247960003735037E-3</v>
      </c>
      <c r="N170" s="65">
        <v>20.596696062959602</v>
      </c>
      <c r="O170" s="65">
        <v>16.648622657116999</v>
      </c>
      <c r="P170" s="55">
        <v>19.760441445755799</v>
      </c>
      <c r="Q170" s="10">
        <f t="shared" si="17"/>
        <v>0.1152473233742726</v>
      </c>
    </row>
    <row r="171" spans="1:17" x14ac:dyDescent="0.2">
      <c r="A171" s="46" t="s">
        <v>242</v>
      </c>
      <c r="B171" s="55" t="s">
        <v>243</v>
      </c>
      <c r="C171" s="55" t="s">
        <v>9</v>
      </c>
      <c r="D171" s="56" t="s">
        <v>405</v>
      </c>
      <c r="E171" s="23">
        <v>2013</v>
      </c>
      <c r="F171" s="64">
        <v>18</v>
      </c>
      <c r="G171" s="64">
        <v>14</v>
      </c>
      <c r="H171" s="55">
        <v>21</v>
      </c>
      <c r="I171" s="27">
        <f t="shared" si="15"/>
        <v>6.0868966960395801E-2</v>
      </c>
      <c r="J171" s="65">
        <v>0</v>
      </c>
      <c r="K171" s="65">
        <v>0</v>
      </c>
      <c r="L171" s="55">
        <v>0</v>
      </c>
      <c r="M171" s="27">
        <f t="shared" si="16"/>
        <v>0</v>
      </c>
      <c r="N171" s="65">
        <v>9.0043851882858803</v>
      </c>
      <c r="O171" s="65">
        <v>7.2259064198340104</v>
      </c>
      <c r="P171" s="55">
        <v>8.0893260846159603</v>
      </c>
      <c r="Q171" s="10">
        <f t="shared" si="17"/>
        <v>4.9194048329769771E-2</v>
      </c>
    </row>
    <row r="172" spans="1:17" x14ac:dyDescent="0.2">
      <c r="A172" s="46" t="s">
        <v>367</v>
      </c>
      <c r="B172" s="55" t="s">
        <v>225</v>
      </c>
      <c r="C172" s="55" t="s">
        <v>6</v>
      </c>
      <c r="D172" s="56" t="s">
        <v>405</v>
      </c>
      <c r="E172" s="23">
        <v>2009</v>
      </c>
      <c r="F172" s="64">
        <v>470</v>
      </c>
      <c r="G172" s="64">
        <v>511</v>
      </c>
      <c r="H172" s="55">
        <v>564</v>
      </c>
      <c r="I172" s="27">
        <f t="shared" si="15"/>
        <v>1.775393846447975</v>
      </c>
      <c r="J172" s="65">
        <v>280.83571984501901</v>
      </c>
      <c r="K172" s="65">
        <v>260.04068312242202</v>
      </c>
      <c r="L172" s="55">
        <v>306.83852380612001</v>
      </c>
      <c r="M172" s="27">
        <f t="shared" si="16"/>
        <v>1.6147682948982247</v>
      </c>
      <c r="N172" s="65">
        <v>249.33625324382601</v>
      </c>
      <c r="O172" s="65">
        <v>257.588612227255</v>
      </c>
      <c r="P172" s="55">
        <v>273.34492962225897</v>
      </c>
      <c r="Q172" s="10">
        <f t="shared" si="17"/>
        <v>1.5750604210649821</v>
      </c>
    </row>
    <row r="173" spans="1:17" x14ac:dyDescent="0.2">
      <c r="A173" s="46" t="s">
        <v>388</v>
      </c>
      <c r="B173" s="55" t="s">
        <v>389</v>
      </c>
      <c r="C173" s="55" t="s">
        <v>66</v>
      </c>
      <c r="D173" s="87" t="s">
        <v>405</v>
      </c>
      <c r="E173" s="50">
        <v>2012</v>
      </c>
      <c r="F173" s="64">
        <v>25</v>
      </c>
      <c r="G173" s="64">
        <v>40</v>
      </c>
      <c r="H173" s="55">
        <v>44</v>
      </c>
      <c r="I173" s="27">
        <f t="shared" si="15"/>
        <v>0.1248531428590884</v>
      </c>
      <c r="J173" s="65">
        <v>19.815126356072401</v>
      </c>
      <c r="K173" s="65">
        <v>32.753163431188497</v>
      </c>
      <c r="L173" s="55">
        <v>49.764585912381399</v>
      </c>
      <c r="M173" s="27">
        <f t="shared" si="16"/>
        <v>0.19353695196396986</v>
      </c>
      <c r="N173" s="65">
        <v>25.584524070240452</v>
      </c>
      <c r="O173" s="65">
        <v>35.066450422658697</v>
      </c>
      <c r="P173" s="55">
        <v>49.305805568194998</v>
      </c>
      <c r="Q173" s="10">
        <f t="shared" si="17"/>
        <v>0.22089878132193533</v>
      </c>
    </row>
    <row r="174" spans="1:17" x14ac:dyDescent="0.2">
      <c r="A174" s="46" t="s">
        <v>368</v>
      </c>
      <c r="B174" s="55" t="s">
        <v>369</v>
      </c>
      <c r="C174" s="55" t="s">
        <v>66</v>
      </c>
      <c r="D174" s="56" t="s">
        <v>405</v>
      </c>
      <c r="E174" s="23">
        <v>2009</v>
      </c>
      <c r="F174" s="64">
        <v>14</v>
      </c>
      <c r="G174" s="64">
        <v>32</v>
      </c>
      <c r="H174" s="55">
        <v>23</v>
      </c>
      <c r="I174" s="27">
        <f t="shared" si="15"/>
        <v>7.9226094034859237E-2</v>
      </c>
      <c r="J174" s="65">
        <v>9.6436507609929496</v>
      </c>
      <c r="K174" s="65">
        <v>17.733170026072099</v>
      </c>
      <c r="L174" s="55">
        <v>14.866068747318501</v>
      </c>
      <c r="M174" s="27">
        <f t="shared" si="16"/>
        <v>8.0189617622141718E-2</v>
      </c>
      <c r="N174" s="65">
        <v>15.625399706652701</v>
      </c>
      <c r="O174" s="65">
        <v>56.226080819902798</v>
      </c>
      <c r="P174" s="55">
        <v>68.252068203674995</v>
      </c>
      <c r="Q174" s="10">
        <f t="shared" si="17"/>
        <v>0.28007313717513671</v>
      </c>
    </row>
    <row r="175" spans="1:17" x14ac:dyDescent="0.2">
      <c r="A175" s="46" t="s">
        <v>124</v>
      </c>
      <c r="B175" s="55" t="s">
        <v>125</v>
      </c>
      <c r="C175" s="55" t="s">
        <v>126</v>
      </c>
      <c r="D175" s="56" t="s">
        <v>400</v>
      </c>
      <c r="E175" s="23">
        <v>2009</v>
      </c>
      <c r="F175" s="64">
        <v>109</v>
      </c>
      <c r="G175" s="64">
        <v>108</v>
      </c>
      <c r="H175" s="55">
        <v>130</v>
      </c>
      <c r="I175" s="27">
        <f t="shared" si="15"/>
        <v>0.39866766494351591</v>
      </c>
      <c r="J175" s="65">
        <v>140.19057457762199</v>
      </c>
      <c r="K175" s="65">
        <v>105.130475039044</v>
      </c>
      <c r="L175" s="55">
        <v>73.483774046121397</v>
      </c>
      <c r="M175" s="27">
        <f t="shared" si="16"/>
        <v>0.61106626575940648</v>
      </c>
      <c r="N175" s="65">
        <v>164.49721643302399</v>
      </c>
      <c r="O175" s="65">
        <v>128.46402694225199</v>
      </c>
      <c r="P175" s="55">
        <v>91.298166607404099</v>
      </c>
      <c r="Q175" s="10">
        <f t="shared" si="17"/>
        <v>0.78016632695618138</v>
      </c>
    </row>
    <row r="176" spans="1:17" x14ac:dyDescent="0.2">
      <c r="F176" s="40">
        <f t="shared" ref="F176:Q176" si="18">SUM(F2:F175)</f>
        <v>28162</v>
      </c>
      <c r="G176" s="40">
        <f t="shared" si="18"/>
        <v>28750</v>
      </c>
      <c r="H176" s="40">
        <v>30002</v>
      </c>
      <c r="I176" s="44">
        <f t="shared" si="18"/>
        <v>100</v>
      </c>
      <c r="J176" s="40">
        <f t="shared" si="18"/>
        <v>16986.020842948863</v>
      </c>
      <c r="K176" s="40">
        <f t="shared" si="18"/>
        <v>17586.651415282893</v>
      </c>
      <c r="L176" s="40">
        <v>17919.197966853299</v>
      </c>
      <c r="M176" s="44">
        <f t="shared" si="18"/>
        <v>100</v>
      </c>
      <c r="N176" s="40">
        <f t="shared" si="18"/>
        <v>16032.590927862477</v>
      </c>
      <c r="O176" s="40">
        <f t="shared" si="18"/>
        <v>16593.671100894881</v>
      </c>
      <c r="P176" s="40">
        <v>16897.478073171136</v>
      </c>
      <c r="Q176" s="44">
        <f t="shared" si="18"/>
        <v>99.999999999999972</v>
      </c>
    </row>
  </sheetData>
  <autoFilter ref="A1:Q176"/>
  <sortState ref="A2:Q175">
    <sortCondition ref="D2:D175"/>
    <sortCondition ref="A2:A175"/>
  </sortState>
  <pageMargins left="0.7" right="0.7" top="0.75" bottom="0.75" header="0.3" footer="0.3"/>
  <pageSetup paperSize="9" scale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CF193"/>
  <sheetViews>
    <sheetView zoomScaleNormal="100" workbookViewId="0"/>
  </sheetViews>
  <sheetFormatPr baseColWidth="10" defaultRowHeight="12.75" x14ac:dyDescent="0.2"/>
  <cols>
    <col min="1" max="1" width="17.42578125" style="5" bestFit="1" customWidth="1"/>
    <col min="2" max="2" width="71.42578125" style="5" bestFit="1" customWidth="1"/>
    <col min="3" max="3" width="9.42578125" style="5" bestFit="1" customWidth="1"/>
    <col min="4" max="4" width="31" style="5" bestFit="1" customWidth="1"/>
    <col min="5" max="5" width="6.85546875" style="5" bestFit="1" customWidth="1"/>
    <col min="6" max="7" width="9.5703125" style="5" customWidth="1"/>
    <col min="8" max="8" width="9.5703125" style="48" customWidth="1"/>
    <col min="9" max="9" width="10.28515625" style="38" customWidth="1"/>
    <col min="10" max="16384" width="11.42578125" style="5"/>
  </cols>
  <sheetData>
    <row r="1" spans="1:84" s="39" customFormat="1" ht="51" x14ac:dyDescent="0.2">
      <c r="A1" s="14" t="s">
        <v>255</v>
      </c>
      <c r="B1" s="25" t="s">
        <v>1</v>
      </c>
      <c r="C1" s="25" t="s">
        <v>2</v>
      </c>
      <c r="D1" s="25" t="s">
        <v>3</v>
      </c>
      <c r="E1" s="14" t="s">
        <v>254</v>
      </c>
      <c r="F1" s="14" t="s">
        <v>263</v>
      </c>
      <c r="G1" s="14" t="s">
        <v>314</v>
      </c>
      <c r="H1" s="14" t="s">
        <v>393</v>
      </c>
      <c r="I1" s="14" t="s">
        <v>394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x14ac:dyDescent="0.2">
      <c r="A2" s="46" t="s">
        <v>48</v>
      </c>
      <c r="B2" s="21" t="s">
        <v>49</v>
      </c>
      <c r="C2" s="21" t="s">
        <v>9</v>
      </c>
      <c r="D2" s="22" t="s">
        <v>271</v>
      </c>
      <c r="E2" s="23">
        <v>2015</v>
      </c>
      <c r="F2" s="34">
        <v>0</v>
      </c>
      <c r="G2" s="16">
        <f>IFERROR(VLOOKUP(A2,[1]Enseignement!$A$1:$I$156,8,FALSE),0)</f>
        <v>0.5</v>
      </c>
      <c r="H2" s="88">
        <v>0.5</v>
      </c>
      <c r="I2" s="37">
        <f t="shared" ref="I2:I33" si="0">(100/$H$176*H2)*1/3+((100/$G$176*G2)*1/3+(100/$F$176*F2)*1/3)</f>
        <v>1.0995299838340595E-3</v>
      </c>
    </row>
    <row r="3" spans="1:84" x14ac:dyDescent="0.2">
      <c r="A3" s="46" t="s">
        <v>50</v>
      </c>
      <c r="B3" s="21" t="s">
        <v>51</v>
      </c>
      <c r="C3" s="21" t="s">
        <v>9</v>
      </c>
      <c r="D3" s="22" t="s">
        <v>271</v>
      </c>
      <c r="E3" s="23">
        <v>2014</v>
      </c>
      <c r="F3" s="34">
        <v>0</v>
      </c>
      <c r="G3" s="16">
        <f>IFERROR(VLOOKUP(A3,[1]Enseignement!$A$1:$I$156,8,FALSE),0)</f>
        <v>0</v>
      </c>
      <c r="H3" s="88">
        <v>0</v>
      </c>
      <c r="I3" s="78">
        <f t="shared" si="0"/>
        <v>0</v>
      </c>
    </row>
    <row r="4" spans="1:84" x14ac:dyDescent="0.2">
      <c r="A4" s="74" t="s">
        <v>272</v>
      </c>
      <c r="B4" s="22" t="s">
        <v>273</v>
      </c>
      <c r="C4" s="22" t="s">
        <v>9</v>
      </c>
      <c r="D4" s="22" t="s">
        <v>271</v>
      </c>
      <c r="E4" s="24">
        <v>2016</v>
      </c>
      <c r="F4" s="26">
        <v>0</v>
      </c>
      <c r="G4" s="16">
        <f>IFERROR(VLOOKUP(A4,[1]Enseignement!$A$1:$I$156,8,FALSE),0)</f>
        <v>0</v>
      </c>
      <c r="H4" s="88">
        <v>0</v>
      </c>
      <c r="I4" s="78">
        <f t="shared" si="0"/>
        <v>0</v>
      </c>
    </row>
    <row r="5" spans="1:84" x14ac:dyDescent="0.2">
      <c r="A5" s="46" t="s">
        <v>52</v>
      </c>
      <c r="B5" s="21" t="s">
        <v>53</v>
      </c>
      <c r="C5" s="21" t="s">
        <v>9</v>
      </c>
      <c r="D5" s="22" t="s">
        <v>271</v>
      </c>
      <c r="E5" s="23">
        <v>2015</v>
      </c>
      <c r="F5" s="34">
        <v>0</v>
      </c>
      <c r="G5" s="16">
        <f>IFERROR(VLOOKUP(A5,[1]Enseignement!$A$1:$I$156,8,FALSE),0)</f>
        <v>0</v>
      </c>
      <c r="H5" s="88">
        <v>0</v>
      </c>
      <c r="I5" s="78">
        <f t="shared" si="0"/>
        <v>0</v>
      </c>
    </row>
    <row r="6" spans="1:84" x14ac:dyDescent="0.2">
      <c r="A6" s="46" t="s">
        <v>54</v>
      </c>
      <c r="B6" s="21" t="s">
        <v>55</v>
      </c>
      <c r="C6" s="21" t="s">
        <v>6</v>
      </c>
      <c r="D6" s="22" t="s">
        <v>271</v>
      </c>
      <c r="E6" s="23">
        <v>2009</v>
      </c>
      <c r="F6" s="34">
        <v>603.5</v>
      </c>
      <c r="G6" s="16">
        <f>IFERROR(VLOOKUP(A6,[1]Enseignement!$A$1:$I$156,8,FALSE),0)</f>
        <v>602</v>
      </c>
      <c r="H6" s="88">
        <v>618</v>
      </c>
      <c r="I6" s="78">
        <f t="shared" si="0"/>
        <v>2.0226540812261113</v>
      </c>
    </row>
    <row r="7" spans="1:84" x14ac:dyDescent="0.2">
      <c r="A7" s="46" t="s">
        <v>56</v>
      </c>
      <c r="B7" s="21" t="s">
        <v>57</v>
      </c>
      <c r="C7" s="21" t="s">
        <v>9</v>
      </c>
      <c r="D7" s="22" t="s">
        <v>271</v>
      </c>
      <c r="E7" s="23">
        <v>2009</v>
      </c>
      <c r="F7" s="34">
        <v>22.5</v>
      </c>
      <c r="G7" s="16">
        <f>IFERROR(VLOOKUP(A7,[1]Enseignement!$A$1:$I$156,8,FALSE),0)</f>
        <v>22.5</v>
      </c>
      <c r="H7" s="88">
        <v>23</v>
      </c>
      <c r="I7" s="78">
        <f t="shared" si="0"/>
        <v>7.5428513933247149E-2</v>
      </c>
    </row>
    <row r="8" spans="1:84" x14ac:dyDescent="0.2">
      <c r="A8" s="46" t="s">
        <v>58</v>
      </c>
      <c r="B8" s="21" t="s">
        <v>59</v>
      </c>
      <c r="C8" s="21" t="s">
        <v>6</v>
      </c>
      <c r="D8" s="22" t="s">
        <v>271</v>
      </c>
      <c r="E8" s="23">
        <v>2009</v>
      </c>
      <c r="F8" s="34">
        <v>377.5</v>
      </c>
      <c r="G8" s="16">
        <f>IFERROR(VLOOKUP(A8,[1]Enseignement!$A$1:$I$156,8,FALSE),0)</f>
        <v>328</v>
      </c>
      <c r="H8" s="88">
        <v>309.5</v>
      </c>
      <c r="I8" s="78">
        <f t="shared" si="0"/>
        <v>1.1276677166747271</v>
      </c>
    </row>
    <row r="9" spans="1:84" x14ac:dyDescent="0.2">
      <c r="A9" s="46" t="s">
        <v>60</v>
      </c>
      <c r="B9" s="21" t="s">
        <v>61</v>
      </c>
      <c r="C9" s="21" t="s">
        <v>12</v>
      </c>
      <c r="D9" s="22" t="s">
        <v>271</v>
      </c>
      <c r="E9" s="23">
        <v>2009</v>
      </c>
      <c r="F9" s="34">
        <v>15</v>
      </c>
      <c r="G9" s="16">
        <f>IFERROR(VLOOKUP(A9,[1]Enseignement!$A$1:$I$156,8,FALSE),0)</f>
        <v>14</v>
      </c>
      <c r="H9" s="88">
        <v>14.5</v>
      </c>
      <c r="I9" s="78">
        <f t="shared" si="0"/>
        <v>4.8266378341997776E-2</v>
      </c>
    </row>
    <row r="10" spans="1:84" x14ac:dyDescent="0.2">
      <c r="A10" s="46" t="s">
        <v>62</v>
      </c>
      <c r="B10" s="21" t="s">
        <v>63</v>
      </c>
      <c r="C10" s="21" t="s">
        <v>6</v>
      </c>
      <c r="D10" s="22" t="s">
        <v>271</v>
      </c>
      <c r="E10" s="23">
        <v>2009</v>
      </c>
      <c r="F10" s="34">
        <v>766</v>
      </c>
      <c r="G10" s="16">
        <f>IFERROR(VLOOKUP(A10,[1]Enseignement!$A$1:$I$156,8,FALSE),0)</f>
        <v>775</v>
      </c>
      <c r="H10" s="88">
        <v>850.5</v>
      </c>
      <c r="I10" s="78">
        <f t="shared" si="0"/>
        <v>2.6507860098354548</v>
      </c>
    </row>
    <row r="11" spans="1:84" x14ac:dyDescent="0.2">
      <c r="A11" s="46" t="s">
        <v>64</v>
      </c>
      <c r="B11" s="21" t="s">
        <v>65</v>
      </c>
      <c r="C11" s="21" t="s">
        <v>12</v>
      </c>
      <c r="D11" s="22" t="s">
        <v>271</v>
      </c>
      <c r="E11" s="23">
        <v>2009</v>
      </c>
      <c r="F11" s="34">
        <v>42</v>
      </c>
      <c r="G11" s="16">
        <f>IFERROR(VLOOKUP(A11,[1]Enseignement!$A$1:$I$156,8,FALSE),0)</f>
        <v>40.5</v>
      </c>
      <c r="H11" s="88">
        <v>37.5</v>
      </c>
      <c r="I11" s="78">
        <f t="shared" si="0"/>
        <v>0.13325891116553265</v>
      </c>
    </row>
    <row r="12" spans="1:84" x14ac:dyDescent="0.2">
      <c r="A12" s="74" t="s">
        <v>274</v>
      </c>
      <c r="B12" s="22" t="s">
        <v>275</v>
      </c>
      <c r="C12" s="22" t="s">
        <v>35</v>
      </c>
      <c r="D12" s="22" t="s">
        <v>271</v>
      </c>
      <c r="E12" s="24">
        <v>2016</v>
      </c>
      <c r="F12" s="26">
        <v>0</v>
      </c>
      <c r="G12" s="16">
        <f>IFERROR(VLOOKUP(A12,[1]Enseignement!$A$1:$I$156,8,FALSE),0)</f>
        <v>0</v>
      </c>
      <c r="H12" s="88">
        <v>0</v>
      </c>
      <c r="I12" s="78">
        <f t="shared" si="0"/>
        <v>0</v>
      </c>
    </row>
    <row r="13" spans="1:84" x14ac:dyDescent="0.2">
      <c r="A13" s="46" t="s">
        <v>67</v>
      </c>
      <c r="B13" s="21" t="s">
        <v>68</v>
      </c>
      <c r="C13" s="21" t="s">
        <v>6</v>
      </c>
      <c r="D13" s="22" t="s">
        <v>271</v>
      </c>
      <c r="E13" s="23">
        <v>2009</v>
      </c>
      <c r="F13" s="34">
        <v>1458</v>
      </c>
      <c r="G13" s="16">
        <f>IFERROR(VLOOKUP(A13,[1]Enseignement!$A$1:$I$156,8,FALSE),0)</f>
        <v>1480.5</v>
      </c>
      <c r="H13" s="88">
        <v>1527.5</v>
      </c>
      <c r="I13" s="78">
        <f t="shared" si="0"/>
        <v>4.9529937343720469</v>
      </c>
    </row>
    <row r="14" spans="1:84" x14ac:dyDescent="0.2">
      <c r="A14" s="46" t="s">
        <v>69</v>
      </c>
      <c r="B14" s="21" t="s">
        <v>70</v>
      </c>
      <c r="C14" s="21" t="s">
        <v>9</v>
      </c>
      <c r="D14" s="22" t="s">
        <v>271</v>
      </c>
      <c r="E14" s="23">
        <v>2013</v>
      </c>
      <c r="F14" s="34">
        <v>2.5</v>
      </c>
      <c r="G14" s="16">
        <f>IFERROR(VLOOKUP(A14,[1]Enseignement!$A$1:$I$156,8,FALSE),0)</f>
        <v>2</v>
      </c>
      <c r="H14" s="88">
        <v>2</v>
      </c>
      <c r="I14" s="78">
        <f t="shared" si="0"/>
        <v>7.2214952240263613E-3</v>
      </c>
    </row>
    <row r="15" spans="1:84" x14ac:dyDescent="0.2">
      <c r="A15" s="46" t="s">
        <v>71</v>
      </c>
      <c r="B15" s="55" t="s">
        <v>72</v>
      </c>
      <c r="C15" s="55" t="s">
        <v>9</v>
      </c>
      <c r="D15" s="22" t="s">
        <v>271</v>
      </c>
      <c r="E15" s="57">
        <v>2014</v>
      </c>
      <c r="F15" s="72">
        <v>6.5</v>
      </c>
      <c r="G15" s="54">
        <f>IFERROR(VLOOKUP(A15,[1]Enseignement!$A$1:$I$156,8,FALSE),0)</f>
        <v>5</v>
      </c>
      <c r="H15" s="88">
        <v>4</v>
      </c>
      <c r="I15" s="78">
        <f t="shared" si="0"/>
        <v>1.7257501463928172E-2</v>
      </c>
      <c r="J15" s="48"/>
    </row>
    <row r="16" spans="1:84" x14ac:dyDescent="0.2">
      <c r="A16" s="74" t="s">
        <v>327</v>
      </c>
      <c r="B16" s="56" t="s">
        <v>328</v>
      </c>
      <c r="C16" s="56" t="s">
        <v>35</v>
      </c>
      <c r="D16" s="22" t="s">
        <v>271</v>
      </c>
      <c r="E16" s="59">
        <v>2017</v>
      </c>
      <c r="F16" s="61">
        <v>0</v>
      </c>
      <c r="G16" s="61">
        <v>0</v>
      </c>
      <c r="H16" s="88">
        <v>0</v>
      </c>
      <c r="I16" s="78">
        <f t="shared" si="0"/>
        <v>0</v>
      </c>
    </row>
    <row r="17" spans="1:9" x14ac:dyDescent="0.2">
      <c r="A17" s="46" t="s">
        <v>73</v>
      </c>
      <c r="B17" s="21" t="s">
        <v>74</v>
      </c>
      <c r="C17" s="21" t="s">
        <v>9</v>
      </c>
      <c r="D17" s="22" t="s">
        <v>271</v>
      </c>
      <c r="E17" s="23">
        <v>2012</v>
      </c>
      <c r="F17" s="34">
        <v>0</v>
      </c>
      <c r="G17" s="16">
        <f>IFERROR(VLOOKUP(A17,[1]Enseignement!$A$1:$I$156,8,FALSE),0)</f>
        <v>0</v>
      </c>
      <c r="H17" s="88">
        <v>0</v>
      </c>
      <c r="I17" s="78">
        <f t="shared" si="0"/>
        <v>0</v>
      </c>
    </row>
    <row r="18" spans="1:9" x14ac:dyDescent="0.2">
      <c r="A18" s="46" t="s">
        <v>75</v>
      </c>
      <c r="B18" s="21" t="s">
        <v>76</v>
      </c>
      <c r="C18" s="21" t="s">
        <v>9</v>
      </c>
      <c r="D18" s="22" t="s">
        <v>271</v>
      </c>
      <c r="E18" s="23">
        <v>2014</v>
      </c>
      <c r="F18" s="34">
        <v>0</v>
      </c>
      <c r="G18" s="16">
        <f>IFERROR(VLOOKUP(A18,[1]Enseignement!$A$1:$I$156,8,FALSE),0)</f>
        <v>0</v>
      </c>
      <c r="H18" s="88">
        <v>0</v>
      </c>
      <c r="I18" s="78">
        <f t="shared" si="0"/>
        <v>0</v>
      </c>
    </row>
    <row r="19" spans="1:9" x14ac:dyDescent="0.2">
      <c r="A19" s="46" t="s">
        <v>77</v>
      </c>
      <c r="B19" s="21" t="s">
        <v>78</v>
      </c>
      <c r="C19" s="21" t="s">
        <v>9</v>
      </c>
      <c r="D19" s="22" t="s">
        <v>271</v>
      </c>
      <c r="E19" s="23">
        <v>2014</v>
      </c>
      <c r="F19" s="34">
        <v>0</v>
      </c>
      <c r="G19" s="16">
        <f>IFERROR(VLOOKUP(A19,[1]Enseignement!$A$1:$I$156,8,FALSE),0)</f>
        <v>0</v>
      </c>
      <c r="H19" s="88">
        <v>0</v>
      </c>
      <c r="I19" s="78">
        <f t="shared" si="0"/>
        <v>0</v>
      </c>
    </row>
    <row r="20" spans="1:9" x14ac:dyDescent="0.2">
      <c r="A20" s="46" t="s">
        <v>363</v>
      </c>
      <c r="B20" s="21" t="s">
        <v>364</v>
      </c>
      <c r="C20" s="21" t="s">
        <v>66</v>
      </c>
      <c r="D20" s="22" t="s">
        <v>271</v>
      </c>
      <c r="E20" s="23">
        <v>2009</v>
      </c>
      <c r="F20" s="34">
        <v>64</v>
      </c>
      <c r="G20" s="16">
        <v>70</v>
      </c>
      <c r="H20" s="88">
        <v>73.5</v>
      </c>
      <c r="I20" s="78">
        <f t="shared" si="0"/>
        <v>0.22998761456475908</v>
      </c>
    </row>
    <row r="21" spans="1:9" x14ac:dyDescent="0.2">
      <c r="A21" s="46" t="s">
        <v>79</v>
      </c>
      <c r="B21" s="21" t="s">
        <v>80</v>
      </c>
      <c r="C21" s="21" t="s">
        <v>6</v>
      </c>
      <c r="D21" s="22" t="s">
        <v>276</v>
      </c>
      <c r="E21" s="23">
        <v>2009</v>
      </c>
      <c r="F21" s="34">
        <v>683</v>
      </c>
      <c r="G21" s="16">
        <f>IFERROR(VLOOKUP(A21,[1]Enseignement!$A$1:$I$156,8,FALSE),0)</f>
        <v>708</v>
      </c>
      <c r="H21" s="88">
        <v>1069</v>
      </c>
      <c r="I21" s="78">
        <f t="shared" si="0"/>
        <v>2.7176458451066035</v>
      </c>
    </row>
    <row r="22" spans="1:9" x14ac:dyDescent="0.2">
      <c r="A22" s="46" t="s">
        <v>81</v>
      </c>
      <c r="B22" s="21" t="s">
        <v>82</v>
      </c>
      <c r="C22" s="21" t="s">
        <v>12</v>
      </c>
      <c r="D22" s="22" t="s">
        <v>276</v>
      </c>
      <c r="E22" s="23">
        <v>2009</v>
      </c>
      <c r="F22" s="34">
        <v>36.5</v>
      </c>
      <c r="G22" s="16">
        <f>IFERROR(VLOOKUP(A22,[1]Enseignement!$A$1:$I$156,8,FALSE),0)</f>
        <v>41</v>
      </c>
      <c r="H22" s="88">
        <v>42.5</v>
      </c>
      <c r="I22" s="78">
        <f t="shared" si="0"/>
        <v>0.1330005990767788</v>
      </c>
    </row>
    <row r="23" spans="1:9" x14ac:dyDescent="0.2">
      <c r="A23" s="46" t="s">
        <v>83</v>
      </c>
      <c r="B23" s="21" t="s">
        <v>84</v>
      </c>
      <c r="C23" s="21" t="s">
        <v>6</v>
      </c>
      <c r="D23" s="22" t="s">
        <v>276</v>
      </c>
      <c r="E23" s="23">
        <v>2009</v>
      </c>
      <c r="F23" s="34">
        <v>559</v>
      </c>
      <c r="G23" s="16">
        <f>IFERROR(VLOOKUP(A23,[1]Enseignement!$A$1:$I$156,8,FALSE),0)</f>
        <v>549</v>
      </c>
      <c r="H23" s="88">
        <v>529</v>
      </c>
      <c r="I23" s="78">
        <f t="shared" si="0"/>
        <v>1.8170191543007741</v>
      </c>
    </row>
    <row r="24" spans="1:9" x14ac:dyDescent="0.2">
      <c r="A24" s="46" t="s">
        <v>85</v>
      </c>
      <c r="B24" s="21" t="s">
        <v>86</v>
      </c>
      <c r="C24" s="21" t="s">
        <v>9</v>
      </c>
      <c r="D24" s="22" t="s">
        <v>276</v>
      </c>
      <c r="E24" s="23">
        <v>2013</v>
      </c>
      <c r="F24" s="34">
        <v>1</v>
      </c>
      <c r="G24" s="16">
        <f>IFERROR(VLOOKUP(A24,[1]Enseignement!$A$1:$I$156,8,FALSE),0)</f>
        <v>1</v>
      </c>
      <c r="H24" s="88">
        <v>1</v>
      </c>
      <c r="I24" s="78">
        <f t="shared" si="0"/>
        <v>3.3284100831441682E-3</v>
      </c>
    </row>
    <row r="25" spans="1:9" x14ac:dyDescent="0.2">
      <c r="A25" s="46" t="s">
        <v>87</v>
      </c>
      <c r="B25" s="55" t="s">
        <v>88</v>
      </c>
      <c r="C25" s="55" t="s">
        <v>9</v>
      </c>
      <c r="D25" s="22" t="s">
        <v>276</v>
      </c>
      <c r="E25" s="57">
        <v>2014</v>
      </c>
      <c r="F25" s="72">
        <v>1.5</v>
      </c>
      <c r="G25" s="54">
        <f>IFERROR(VLOOKUP(A25,[1]Enseignement!$A$1:$I$156,8,FALSE),0)</f>
        <v>1.5</v>
      </c>
      <c r="H25" s="88">
        <v>3</v>
      </c>
      <c r="I25" s="78">
        <f t="shared" si="0"/>
        <v>6.6104763122263642E-3</v>
      </c>
    </row>
    <row r="26" spans="1:9" x14ac:dyDescent="0.2">
      <c r="A26" s="46" t="s">
        <v>89</v>
      </c>
      <c r="B26" s="21" t="s">
        <v>90</v>
      </c>
      <c r="C26" s="21" t="s">
        <v>9</v>
      </c>
      <c r="D26" s="22" t="s">
        <v>276</v>
      </c>
      <c r="E26" s="23">
        <v>2015</v>
      </c>
      <c r="F26" s="34">
        <v>0</v>
      </c>
      <c r="G26" s="16">
        <f>IFERROR(VLOOKUP(A26,[1]Enseignement!$A$1:$I$156,8,FALSE),0)</f>
        <v>0</v>
      </c>
      <c r="H26" s="88">
        <v>0</v>
      </c>
      <c r="I26" s="78">
        <f t="shared" si="0"/>
        <v>0</v>
      </c>
    </row>
    <row r="27" spans="1:9" x14ac:dyDescent="0.2">
      <c r="A27" s="46" t="s">
        <v>91</v>
      </c>
      <c r="B27" s="21" t="s">
        <v>92</v>
      </c>
      <c r="C27" s="21" t="s">
        <v>9</v>
      </c>
      <c r="D27" s="56" t="s">
        <v>276</v>
      </c>
      <c r="E27" s="23">
        <v>2013</v>
      </c>
      <c r="F27" s="34">
        <v>0</v>
      </c>
      <c r="G27" s="16">
        <f>IFERROR(VLOOKUP(A27,[1]Enseignement!$A$1:$I$156,8,FALSE),0)</f>
        <v>0</v>
      </c>
      <c r="H27" s="88">
        <v>0</v>
      </c>
      <c r="I27" s="78">
        <f t="shared" si="0"/>
        <v>0</v>
      </c>
    </row>
    <row r="28" spans="1:9" x14ac:dyDescent="0.2">
      <c r="A28" s="46" t="s">
        <v>93</v>
      </c>
      <c r="B28" s="21" t="s">
        <v>94</v>
      </c>
      <c r="C28" s="21" t="s">
        <v>9</v>
      </c>
      <c r="D28" s="21" t="s">
        <v>95</v>
      </c>
      <c r="E28" s="23">
        <v>2014</v>
      </c>
      <c r="F28" s="34">
        <v>0</v>
      </c>
      <c r="G28" s="16">
        <f>IFERROR(VLOOKUP(A28,[1]Enseignement!$A$1:$I$156,8,FALSE),0)</f>
        <v>0</v>
      </c>
      <c r="H28" s="88">
        <v>0</v>
      </c>
      <c r="I28" s="78">
        <f t="shared" si="0"/>
        <v>0</v>
      </c>
    </row>
    <row r="29" spans="1:9" x14ac:dyDescent="0.2">
      <c r="A29" s="46" t="s">
        <v>96</v>
      </c>
      <c r="B29" s="55" t="s">
        <v>97</v>
      </c>
      <c r="C29" s="55" t="s">
        <v>35</v>
      </c>
      <c r="D29" s="21" t="s">
        <v>95</v>
      </c>
      <c r="E29" s="57">
        <v>2014</v>
      </c>
      <c r="F29" s="34">
        <v>0</v>
      </c>
      <c r="G29" s="16">
        <f>IFERROR(VLOOKUP(A29,[1]Enseignement!$A$1:$I$156,8,FALSE),0)</f>
        <v>0</v>
      </c>
      <c r="H29" s="88">
        <v>0</v>
      </c>
      <c r="I29" s="78">
        <f t="shared" si="0"/>
        <v>0</v>
      </c>
    </row>
    <row r="30" spans="1:9" x14ac:dyDescent="0.2">
      <c r="A30" s="46" t="s">
        <v>98</v>
      </c>
      <c r="B30" s="55" t="s">
        <v>99</v>
      </c>
      <c r="C30" s="55" t="s">
        <v>9</v>
      </c>
      <c r="D30" s="21" t="s">
        <v>95</v>
      </c>
      <c r="E30" s="9">
        <v>2011</v>
      </c>
      <c r="F30" s="34">
        <v>0</v>
      </c>
      <c r="G30" s="16">
        <f>IFERROR(VLOOKUP(A30,[1]Enseignement!$A$1:$I$156,8,FALSE),0)</f>
        <v>0</v>
      </c>
      <c r="H30" s="88">
        <v>0</v>
      </c>
      <c r="I30" s="78">
        <f t="shared" si="0"/>
        <v>0</v>
      </c>
    </row>
    <row r="31" spans="1:9" x14ac:dyDescent="0.2">
      <c r="A31" s="46" t="s">
        <v>277</v>
      </c>
      <c r="B31" s="53" t="s">
        <v>278</v>
      </c>
      <c r="C31" s="53" t="s">
        <v>66</v>
      </c>
      <c r="D31" s="53" t="s">
        <v>95</v>
      </c>
      <c r="E31" s="54">
        <v>2016</v>
      </c>
      <c r="F31" s="61">
        <v>0</v>
      </c>
      <c r="G31" s="16">
        <f>IFERROR(VLOOKUP(A31,[1]Enseignement!$A$1:$I$156,8,FALSE),0)</f>
        <v>0</v>
      </c>
      <c r="H31" s="88">
        <v>0</v>
      </c>
      <c r="I31" s="78">
        <f t="shared" si="0"/>
        <v>0</v>
      </c>
    </row>
    <row r="32" spans="1:9" x14ac:dyDescent="0.2">
      <c r="A32" s="46" t="s">
        <v>100</v>
      </c>
      <c r="B32" s="21" t="s">
        <v>101</v>
      </c>
      <c r="C32" s="21" t="s">
        <v>12</v>
      </c>
      <c r="D32" s="21" t="s">
        <v>95</v>
      </c>
      <c r="E32" s="9">
        <v>2009</v>
      </c>
      <c r="F32" s="34">
        <v>14.5</v>
      </c>
      <c r="G32" s="16">
        <f>IFERROR(VLOOKUP(A32,[1]Enseignement!$A$1:$I$156,8,FALSE),0)</f>
        <v>12.5</v>
      </c>
      <c r="H32" s="88">
        <v>14</v>
      </c>
      <c r="I32" s="78">
        <f t="shared" si="0"/>
        <v>4.5481687457764312E-2</v>
      </c>
    </row>
    <row r="33" spans="1:84" x14ac:dyDescent="0.2">
      <c r="A33" s="46" t="s">
        <v>102</v>
      </c>
      <c r="B33" s="21" t="s">
        <v>103</v>
      </c>
      <c r="C33" s="21" t="s">
        <v>6</v>
      </c>
      <c r="D33" s="21" t="s">
        <v>95</v>
      </c>
      <c r="E33" s="9">
        <v>2009</v>
      </c>
      <c r="F33" s="34">
        <v>839</v>
      </c>
      <c r="G33" s="16">
        <f>IFERROR(VLOOKUP(A33,[1]Enseignement!$A$1:$I$156,8,FALSE),0)</f>
        <v>976.5</v>
      </c>
      <c r="H33" s="88">
        <v>1017</v>
      </c>
      <c r="I33" s="78">
        <f t="shared" si="0"/>
        <v>3.1385890573750963</v>
      </c>
    </row>
    <row r="34" spans="1:84" s="12" customFormat="1" x14ac:dyDescent="0.2">
      <c r="A34" s="46" t="s">
        <v>104</v>
      </c>
      <c r="B34" s="55" t="s">
        <v>105</v>
      </c>
      <c r="C34" s="55" t="s">
        <v>9</v>
      </c>
      <c r="D34" s="55" t="s">
        <v>95</v>
      </c>
      <c r="E34" s="50">
        <v>2014</v>
      </c>
      <c r="F34" s="72">
        <v>0</v>
      </c>
      <c r="G34" s="16">
        <f>IFERROR(VLOOKUP(A34,[1]Enseignement!$A$1:$I$156,8,FALSE),0)</f>
        <v>0</v>
      </c>
      <c r="H34" s="88">
        <v>0.5</v>
      </c>
      <c r="I34" s="78">
        <f t="shared" ref="I34:I65" si="1">(100/$H$176*H34)*1/3+((100/$G$176*G34)*1/3+(100/$F$176*F34)*1/3)</f>
        <v>5.3928706250337048E-4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x14ac:dyDescent="0.2">
      <c r="A35" s="46" t="s">
        <v>106</v>
      </c>
      <c r="B35" s="53" t="s">
        <v>265</v>
      </c>
      <c r="C35" s="21" t="s">
        <v>9</v>
      </c>
      <c r="D35" s="21" t="s">
        <v>95</v>
      </c>
      <c r="E35" s="9">
        <v>2012</v>
      </c>
      <c r="F35" s="34">
        <v>0</v>
      </c>
      <c r="G35" s="16">
        <f>IFERROR(VLOOKUP(A35,[1]Enseignement!$A$1:$I$156,8,FALSE),0)</f>
        <v>0</v>
      </c>
      <c r="H35" s="88">
        <v>0</v>
      </c>
      <c r="I35" s="78">
        <f t="shared" si="1"/>
        <v>0</v>
      </c>
    </row>
    <row r="36" spans="1:84" x14ac:dyDescent="0.2">
      <c r="A36" s="46" t="s">
        <v>365</v>
      </c>
      <c r="B36" s="53" t="s">
        <v>366</v>
      </c>
      <c r="C36" s="53" t="s">
        <v>116</v>
      </c>
      <c r="D36" s="55" t="s">
        <v>95</v>
      </c>
      <c r="E36" s="9">
        <v>2016</v>
      </c>
      <c r="F36" s="34">
        <v>589</v>
      </c>
      <c r="G36" s="16">
        <v>628.5</v>
      </c>
      <c r="H36" s="88">
        <v>660</v>
      </c>
      <c r="I36" s="78">
        <f t="shared" si="1"/>
        <v>2.081271492632518</v>
      </c>
    </row>
    <row r="37" spans="1:84" x14ac:dyDescent="0.2">
      <c r="A37" s="46" t="s">
        <v>107</v>
      </c>
      <c r="B37" s="21" t="s">
        <v>108</v>
      </c>
      <c r="C37" s="21" t="s">
        <v>9</v>
      </c>
      <c r="D37" s="15" t="s">
        <v>403</v>
      </c>
      <c r="E37" s="9">
        <v>2013</v>
      </c>
      <c r="F37" s="34">
        <v>0</v>
      </c>
      <c r="G37" s="16">
        <f>IFERROR(VLOOKUP(A37,[1]Enseignement!$A$1:$I$156,8,FALSE),0)</f>
        <v>0</v>
      </c>
      <c r="H37" s="88">
        <v>0</v>
      </c>
      <c r="I37" s="78">
        <f t="shared" si="1"/>
        <v>0</v>
      </c>
    </row>
    <row r="38" spans="1:84" x14ac:dyDescent="0.2">
      <c r="A38" s="74" t="s">
        <v>329</v>
      </c>
      <c r="B38" s="56" t="s">
        <v>330</v>
      </c>
      <c r="C38" s="56" t="s">
        <v>9</v>
      </c>
      <c r="D38" s="56" t="s">
        <v>403</v>
      </c>
      <c r="E38" s="59">
        <v>2017</v>
      </c>
      <c r="F38" s="61">
        <v>0</v>
      </c>
      <c r="G38" s="61">
        <v>0</v>
      </c>
      <c r="H38" s="88">
        <v>0</v>
      </c>
      <c r="I38" s="78">
        <f t="shared" si="1"/>
        <v>0</v>
      </c>
    </row>
    <row r="39" spans="1:84" ht="12.75" customHeight="1" x14ac:dyDescent="0.2">
      <c r="A39" s="46" t="s">
        <v>109</v>
      </c>
      <c r="B39" s="21" t="s">
        <v>110</v>
      </c>
      <c r="C39" s="21" t="s">
        <v>6</v>
      </c>
      <c r="D39" s="15" t="s">
        <v>403</v>
      </c>
      <c r="E39" s="9">
        <v>2009</v>
      </c>
      <c r="F39" s="34">
        <v>792.5</v>
      </c>
      <c r="G39" s="16">
        <f>IFERROR(VLOOKUP(A39,[1]Enseignement!$A$1:$I$156,8,FALSE),0)</f>
        <v>712.5</v>
      </c>
      <c r="H39" s="88">
        <v>902.5</v>
      </c>
      <c r="I39" s="78">
        <f t="shared" si="1"/>
        <v>2.6667692772295846</v>
      </c>
      <c r="K39" s="97"/>
    </row>
    <row r="40" spans="1:84" x14ac:dyDescent="0.2">
      <c r="A40" s="46" t="s">
        <v>111</v>
      </c>
      <c r="B40" s="21" t="s">
        <v>112</v>
      </c>
      <c r="C40" s="21" t="s">
        <v>6</v>
      </c>
      <c r="D40" s="15" t="s">
        <v>403</v>
      </c>
      <c r="E40" s="9">
        <v>2009</v>
      </c>
      <c r="F40" s="34">
        <v>79</v>
      </c>
      <c r="G40" s="16">
        <f>IFERROR(VLOOKUP(A40,[1]Enseignement!$A$1:$I$156,8,FALSE),0)</f>
        <v>75</v>
      </c>
      <c r="H40" s="88">
        <v>65.5</v>
      </c>
      <c r="I40" s="78">
        <f t="shared" si="1"/>
        <v>0.24390170251015275</v>
      </c>
    </row>
    <row r="41" spans="1:84" x14ac:dyDescent="0.2">
      <c r="A41" s="74" t="s">
        <v>331</v>
      </c>
      <c r="B41" s="56" t="s">
        <v>332</v>
      </c>
      <c r="C41" s="56" t="s">
        <v>9</v>
      </c>
      <c r="D41" s="56" t="s">
        <v>401</v>
      </c>
      <c r="E41" s="59">
        <v>2017</v>
      </c>
      <c r="F41" s="61">
        <v>0</v>
      </c>
      <c r="G41" s="61">
        <v>0</v>
      </c>
      <c r="H41" s="88">
        <v>14.5</v>
      </c>
      <c r="I41" s="78">
        <f t="shared" si="1"/>
        <v>1.5639324812597746E-2</v>
      </c>
    </row>
    <row r="42" spans="1:84" x14ac:dyDescent="0.2">
      <c r="A42" s="74" t="s">
        <v>333</v>
      </c>
      <c r="B42" s="56" t="s">
        <v>334</v>
      </c>
      <c r="C42" s="56" t="s">
        <v>9</v>
      </c>
      <c r="D42" s="56" t="s">
        <v>401</v>
      </c>
      <c r="E42" s="59">
        <v>2017</v>
      </c>
      <c r="F42" s="61">
        <v>0</v>
      </c>
      <c r="G42" s="61">
        <v>0</v>
      </c>
      <c r="H42" s="88">
        <v>11.5</v>
      </c>
      <c r="I42" s="78">
        <f t="shared" si="1"/>
        <v>1.2403602437577523E-2</v>
      </c>
    </row>
    <row r="43" spans="1:84" x14ac:dyDescent="0.2">
      <c r="A43" s="46" t="s">
        <v>4</v>
      </c>
      <c r="B43" s="55" t="s">
        <v>5</v>
      </c>
      <c r="C43" s="55" t="s">
        <v>6</v>
      </c>
      <c r="D43" s="53" t="s">
        <v>401</v>
      </c>
      <c r="E43" s="50">
        <v>2009</v>
      </c>
      <c r="F43" s="72">
        <v>871.5</v>
      </c>
      <c r="G43" s="54">
        <f>IFERROR(VLOOKUP(A43,[1]Enseignement!$A$1:$I$156,8,FALSE),0)</f>
        <v>900.5</v>
      </c>
      <c r="H43" s="88">
        <v>897.5</v>
      </c>
      <c r="I43" s="78">
        <f t="shared" si="1"/>
        <v>2.9612464041474977</v>
      </c>
    </row>
    <row r="44" spans="1:84" x14ac:dyDescent="0.2">
      <c r="A44" s="46" t="s">
        <v>7</v>
      </c>
      <c r="B44" s="21" t="s">
        <v>8</v>
      </c>
      <c r="C44" s="21" t="s">
        <v>9</v>
      </c>
      <c r="D44" s="15" t="s">
        <v>401</v>
      </c>
      <c r="E44" s="9">
        <v>2014</v>
      </c>
      <c r="F44" s="34">
        <v>19.5</v>
      </c>
      <c r="G44" s="16">
        <f>IFERROR(VLOOKUP(A44,[1]Enseignement!$A$1:$I$156,8,FALSE),0)</f>
        <v>18.5</v>
      </c>
      <c r="H44" s="88">
        <v>12</v>
      </c>
      <c r="I44" s="78">
        <f t="shared" si="1"/>
        <v>5.5694204841099354E-2</v>
      </c>
    </row>
    <row r="45" spans="1:84" x14ac:dyDescent="0.2">
      <c r="A45" s="46" t="s">
        <v>10</v>
      </c>
      <c r="B45" s="21" t="s">
        <v>11</v>
      </c>
      <c r="C45" s="21" t="s">
        <v>12</v>
      </c>
      <c r="D45" s="15" t="s">
        <v>401</v>
      </c>
      <c r="E45" s="9">
        <v>2009</v>
      </c>
      <c r="F45" s="34">
        <v>18.5</v>
      </c>
      <c r="G45" s="16">
        <f>IFERROR(VLOOKUP(A45,[1]Enseignement!$A$1:$I$156,8,FALSE),0)</f>
        <v>16</v>
      </c>
      <c r="H45" s="88">
        <v>15</v>
      </c>
      <c r="I45" s="78">
        <f t="shared" si="1"/>
        <v>5.4999362493990081E-2</v>
      </c>
    </row>
    <row r="46" spans="1:84" x14ac:dyDescent="0.2">
      <c r="A46" s="46" t="s">
        <v>13</v>
      </c>
      <c r="B46" s="21" t="s">
        <v>14</v>
      </c>
      <c r="C46" s="21" t="s">
        <v>12</v>
      </c>
      <c r="D46" s="53" t="s">
        <v>401</v>
      </c>
      <c r="E46" s="50">
        <v>2009</v>
      </c>
      <c r="F46" s="34">
        <v>48.5</v>
      </c>
      <c r="G46" s="16">
        <f>IFERROR(VLOOKUP(A46,[1]Enseignement!$A$1:$I$156,8,FALSE),0)</f>
        <v>57</v>
      </c>
      <c r="H46" s="88">
        <v>54.5</v>
      </c>
      <c r="I46" s="78">
        <f t="shared" si="1"/>
        <v>0.17742346344515433</v>
      </c>
    </row>
    <row r="47" spans="1:84" x14ac:dyDescent="0.2">
      <c r="A47" s="46" t="s">
        <v>15</v>
      </c>
      <c r="B47" s="21" t="s">
        <v>16</v>
      </c>
      <c r="C47" s="21" t="s">
        <v>9</v>
      </c>
      <c r="D47" s="53" t="s">
        <v>401</v>
      </c>
      <c r="E47" s="50">
        <v>2014</v>
      </c>
      <c r="F47" s="34">
        <v>2</v>
      </c>
      <c r="G47" s="16">
        <f>IFERROR(VLOOKUP(A47,[1]Enseignement!$A$1:$I$156,8,FALSE),0)</f>
        <v>4.5</v>
      </c>
      <c r="H47" s="88">
        <v>4</v>
      </c>
      <c r="I47" s="78">
        <f t="shared" si="1"/>
        <v>1.1615183022955264E-2</v>
      </c>
      <c r="J47" s="38"/>
    </row>
    <row r="48" spans="1:84" x14ac:dyDescent="0.2">
      <c r="A48" s="46" t="s">
        <v>17</v>
      </c>
      <c r="B48" s="21" t="s">
        <v>18</v>
      </c>
      <c r="C48" s="21" t="s">
        <v>6</v>
      </c>
      <c r="D48" s="53" t="s">
        <v>401</v>
      </c>
      <c r="E48" s="50">
        <v>2009</v>
      </c>
      <c r="F48" s="34">
        <v>129.5</v>
      </c>
      <c r="G48" s="16">
        <f>IFERROR(VLOOKUP(A48,[1]Enseignement!$A$1:$I$156,8,FALSE),0)</f>
        <v>129.5</v>
      </c>
      <c r="H48" s="88">
        <v>128</v>
      </c>
      <c r="I48" s="78">
        <f t="shared" si="1"/>
        <v>0.42941124457965962</v>
      </c>
    </row>
    <row r="49" spans="1:9" x14ac:dyDescent="0.2">
      <c r="A49" s="46" t="s">
        <v>19</v>
      </c>
      <c r="B49" s="21" t="s">
        <v>20</v>
      </c>
      <c r="C49" s="21" t="s">
        <v>12</v>
      </c>
      <c r="D49" s="56" t="s">
        <v>401</v>
      </c>
      <c r="E49" s="57">
        <v>2009</v>
      </c>
      <c r="F49" s="34">
        <v>18.5</v>
      </c>
      <c r="G49" s="16">
        <f>IFERROR(VLOOKUP(A49,[1]Enseignement!$A$1:$I$156,8,FALSE),0)</f>
        <v>1.5</v>
      </c>
      <c r="H49" s="88">
        <v>7.5</v>
      </c>
      <c r="I49" s="78">
        <f t="shared" si="1"/>
        <v>3.0663011837849537E-2</v>
      </c>
    </row>
    <row r="50" spans="1:9" x14ac:dyDescent="0.2">
      <c r="A50" s="46" t="s">
        <v>21</v>
      </c>
      <c r="B50" s="21" t="s">
        <v>22</v>
      </c>
      <c r="C50" s="21" t="s">
        <v>6</v>
      </c>
      <c r="D50" s="22" t="s">
        <v>401</v>
      </c>
      <c r="E50" s="23">
        <v>2009</v>
      </c>
      <c r="F50" s="34">
        <v>1120</v>
      </c>
      <c r="G50" s="16">
        <f>IFERROR(VLOOKUP(A50,[1]Enseignement!$A$1:$I$156,8,FALSE),0)</f>
        <v>984</v>
      </c>
      <c r="H50" s="88">
        <v>1129</v>
      </c>
      <c r="I50" s="78">
        <f t="shared" si="1"/>
        <v>3.5851403856445816</v>
      </c>
    </row>
    <row r="51" spans="1:9" x14ac:dyDescent="0.2">
      <c r="A51" s="46" t="s">
        <v>23</v>
      </c>
      <c r="B51" s="21" t="s">
        <v>24</v>
      </c>
      <c r="C51" s="21" t="s">
        <v>9</v>
      </c>
      <c r="D51" s="22" t="s">
        <v>401</v>
      </c>
      <c r="E51" s="23">
        <v>2013</v>
      </c>
      <c r="F51" s="72">
        <v>10.5</v>
      </c>
      <c r="G51" s="16">
        <f>IFERROR(VLOOKUP(A51,[1]Enseignement!$A$1:$I$156,8,FALSE),0)</f>
        <v>9</v>
      </c>
      <c r="H51" s="88">
        <v>6.5</v>
      </c>
      <c r="I51" s="78">
        <f t="shared" si="1"/>
        <v>2.8953280608994734E-2</v>
      </c>
    </row>
    <row r="52" spans="1:9" x14ac:dyDescent="0.2">
      <c r="A52" s="46" t="s">
        <v>25</v>
      </c>
      <c r="B52" s="21" t="s">
        <v>26</v>
      </c>
      <c r="C52" s="21" t="s">
        <v>9</v>
      </c>
      <c r="D52" s="22" t="s">
        <v>401</v>
      </c>
      <c r="E52" s="23">
        <v>2011</v>
      </c>
      <c r="F52" s="34">
        <v>9.5</v>
      </c>
      <c r="G52" s="16">
        <f>IFERROR(VLOOKUP(A52,[1]Enseignement!$A$1:$I$156,8,FALSE),0)</f>
        <v>8</v>
      </c>
      <c r="H52" s="88">
        <v>2.5</v>
      </c>
      <c r="I52" s="78">
        <f t="shared" si="1"/>
        <v>2.2389148150830346E-2</v>
      </c>
    </row>
    <row r="53" spans="1:9" x14ac:dyDescent="0.2">
      <c r="A53" s="46" t="s">
        <v>27</v>
      </c>
      <c r="B53" s="55" t="s">
        <v>28</v>
      </c>
      <c r="C53" s="55" t="s">
        <v>9</v>
      </c>
      <c r="D53" s="56" t="s">
        <v>401</v>
      </c>
      <c r="E53" s="57">
        <v>2014</v>
      </c>
      <c r="F53" s="72">
        <v>8.5</v>
      </c>
      <c r="G53" s="54">
        <f>IFERROR(VLOOKUP(A53,[1]Enseignement!$A$1:$I$156,8,FALSE),0)</f>
        <v>16.5</v>
      </c>
      <c r="H53" s="88">
        <v>22</v>
      </c>
      <c r="I53" s="78">
        <f t="shared" si="1"/>
        <v>5.1816123135607461E-2</v>
      </c>
    </row>
    <row r="54" spans="1:9" x14ac:dyDescent="0.2">
      <c r="A54" s="75" t="s">
        <v>370</v>
      </c>
      <c r="B54" s="53" t="s">
        <v>371</v>
      </c>
      <c r="C54" s="21" t="s">
        <v>256</v>
      </c>
      <c r="D54" s="53" t="s">
        <v>401</v>
      </c>
      <c r="E54" s="50">
        <v>2009</v>
      </c>
      <c r="F54" s="79">
        <v>942.5</v>
      </c>
      <c r="G54" s="85">
        <v>899.5</v>
      </c>
      <c r="H54" s="85">
        <v>937</v>
      </c>
      <c r="I54" s="78">
        <f t="shared" si="1"/>
        <v>3.0829134544414023</v>
      </c>
    </row>
    <row r="55" spans="1:9" x14ac:dyDescent="0.2">
      <c r="A55" s="46" t="s">
        <v>244</v>
      </c>
      <c r="B55" s="55" t="s">
        <v>245</v>
      </c>
      <c r="C55" s="21" t="s">
        <v>6</v>
      </c>
      <c r="D55" s="55" t="s">
        <v>399</v>
      </c>
      <c r="E55" s="57">
        <v>2009</v>
      </c>
      <c r="F55" s="72">
        <v>0</v>
      </c>
      <c r="G55" s="16">
        <f>IFERROR(VLOOKUP(A55,[1]Enseignement!$A$1:$I$156,8,FALSE),0)</f>
        <v>0</v>
      </c>
      <c r="H55" s="88">
        <v>0</v>
      </c>
      <c r="I55" s="78">
        <f t="shared" si="1"/>
        <v>0</v>
      </c>
    </row>
    <row r="56" spans="1:9" x14ac:dyDescent="0.2">
      <c r="A56" s="46" t="s">
        <v>316</v>
      </c>
      <c r="B56" s="55" t="s">
        <v>246</v>
      </c>
      <c r="C56" s="55" t="s">
        <v>9</v>
      </c>
      <c r="D56" s="55" t="s">
        <v>398</v>
      </c>
      <c r="E56" s="57">
        <v>2010</v>
      </c>
      <c r="F56" s="72">
        <v>0</v>
      </c>
      <c r="G56" s="54">
        <f>IFERROR(VLOOKUP(A56,[1]Enseignement!$A$1:$I$156,8,FALSE),0)</f>
        <v>0</v>
      </c>
      <c r="H56" s="88">
        <v>0</v>
      </c>
      <c r="I56" s="78">
        <f t="shared" si="1"/>
        <v>0</v>
      </c>
    </row>
    <row r="57" spans="1:9" x14ac:dyDescent="0.2">
      <c r="A57" s="46" t="s">
        <v>247</v>
      </c>
      <c r="B57" s="55" t="s">
        <v>248</v>
      </c>
      <c r="C57" s="55" t="s">
        <v>9</v>
      </c>
      <c r="D57" s="55" t="s">
        <v>398</v>
      </c>
      <c r="E57" s="57">
        <v>2013</v>
      </c>
      <c r="F57" s="72">
        <v>0</v>
      </c>
      <c r="G57" s="54">
        <f>IFERROR(VLOOKUP(A57,[1]Enseignement!$A$1:$I$156,8,FALSE),0)</f>
        <v>0</v>
      </c>
      <c r="H57" s="88">
        <v>0</v>
      </c>
      <c r="I57" s="78">
        <f t="shared" si="1"/>
        <v>0</v>
      </c>
    </row>
    <row r="58" spans="1:9" x14ac:dyDescent="0.2">
      <c r="A58" s="46" t="s">
        <v>169</v>
      </c>
      <c r="B58" s="21" t="s">
        <v>170</v>
      </c>
      <c r="C58" s="21" t="s">
        <v>9</v>
      </c>
      <c r="D58" s="22" t="s">
        <v>279</v>
      </c>
      <c r="E58" s="23">
        <v>2015</v>
      </c>
      <c r="F58" s="34">
        <v>8</v>
      </c>
      <c r="G58" s="16">
        <f>IFERROR(VLOOKUP(A58,[1]Enseignement!$A$1:$I$156,8,FALSE),0)</f>
        <v>4</v>
      </c>
      <c r="H58" s="88">
        <v>8</v>
      </c>
      <c r="I58" s="78">
        <f t="shared" si="1"/>
        <v>2.2145337294507836E-2</v>
      </c>
    </row>
    <row r="59" spans="1:9" x14ac:dyDescent="0.2">
      <c r="A59" s="46" t="s">
        <v>171</v>
      </c>
      <c r="B59" s="21" t="s">
        <v>172</v>
      </c>
      <c r="C59" s="21" t="s">
        <v>12</v>
      </c>
      <c r="D59" s="56" t="s">
        <v>279</v>
      </c>
      <c r="E59" s="23">
        <v>2009</v>
      </c>
      <c r="F59" s="34">
        <v>29.5</v>
      </c>
      <c r="G59" s="16">
        <f>IFERROR(VLOOKUP(A59,[1]Enseignement!$A$1:$I$156,8,FALSE),0)</f>
        <v>26</v>
      </c>
      <c r="H59" s="88">
        <v>49.5</v>
      </c>
      <c r="I59" s="78">
        <f t="shared" si="1"/>
        <v>0.11583787950357297</v>
      </c>
    </row>
    <row r="60" spans="1:9" x14ac:dyDescent="0.2">
      <c r="A60" s="46" t="s">
        <v>173</v>
      </c>
      <c r="B60" s="21" t="s">
        <v>174</v>
      </c>
      <c r="C60" s="21" t="s">
        <v>6</v>
      </c>
      <c r="D60" s="56" t="s">
        <v>279</v>
      </c>
      <c r="E60" s="23">
        <v>2009</v>
      </c>
      <c r="F60" s="34">
        <v>1831</v>
      </c>
      <c r="G60" s="16">
        <f>IFERROR(VLOOKUP(A60,[1]Enseignement!$A$1:$I$156,8,FALSE),0)</f>
        <v>1899</v>
      </c>
      <c r="H60" s="88">
        <v>2004</v>
      </c>
      <c r="I60" s="78">
        <f t="shared" si="1"/>
        <v>6.3571052231641119</v>
      </c>
    </row>
    <row r="61" spans="1:9" x14ac:dyDescent="0.2">
      <c r="A61" s="46" t="s">
        <v>175</v>
      </c>
      <c r="B61" s="21" t="s">
        <v>176</v>
      </c>
      <c r="C61" s="21" t="s">
        <v>9</v>
      </c>
      <c r="D61" s="22" t="s">
        <v>279</v>
      </c>
      <c r="E61" s="23">
        <v>2012</v>
      </c>
      <c r="F61" s="34">
        <v>32</v>
      </c>
      <c r="G61" s="16">
        <f>IFERROR(VLOOKUP(A61,[1]Enseignement!$A$1:$I$156,8,FALSE),0)</f>
        <v>37.5</v>
      </c>
      <c r="H61" s="88">
        <v>28.5</v>
      </c>
      <c r="I61" s="78">
        <f t="shared" si="1"/>
        <v>0.10889678535772737</v>
      </c>
    </row>
    <row r="62" spans="1:9" x14ac:dyDescent="0.2">
      <c r="A62" s="46" t="s">
        <v>310</v>
      </c>
      <c r="B62" s="21" t="s">
        <v>311</v>
      </c>
      <c r="C62" s="21" t="s">
        <v>9</v>
      </c>
      <c r="D62" s="87" t="s">
        <v>279</v>
      </c>
      <c r="E62" s="23">
        <v>2014</v>
      </c>
      <c r="F62" s="34">
        <v>0</v>
      </c>
      <c r="G62" s="16">
        <f>IFERROR(VLOOKUP(A62,[1]Enseignement!$A$1:$I$156,8,FALSE),0)</f>
        <v>0</v>
      </c>
      <c r="H62" s="88">
        <v>81.5</v>
      </c>
      <c r="I62" s="78">
        <f t="shared" si="1"/>
        <v>8.7903791188049404E-2</v>
      </c>
    </row>
    <row r="63" spans="1:9" x14ac:dyDescent="0.2">
      <c r="A63" s="46" t="s">
        <v>177</v>
      </c>
      <c r="B63" s="55" t="s">
        <v>178</v>
      </c>
      <c r="C63" s="55" t="s">
        <v>9</v>
      </c>
      <c r="D63" s="22" t="s">
        <v>279</v>
      </c>
      <c r="E63" s="57">
        <v>2009</v>
      </c>
      <c r="F63" s="72">
        <v>79</v>
      </c>
      <c r="G63" s="88">
        <f>IFERROR(VLOOKUP(A63,[1]Enseignement!$A$1:$I$156,8,FALSE),0)</f>
        <v>78.5</v>
      </c>
      <c r="H63" s="88">
        <v>86.5</v>
      </c>
      <c r="I63" s="78">
        <f t="shared" si="1"/>
        <v>0.27047345958460917</v>
      </c>
    </row>
    <row r="64" spans="1:9" x14ac:dyDescent="0.2">
      <c r="A64" s="46" t="s">
        <v>179</v>
      </c>
      <c r="B64" s="55" t="s">
        <v>180</v>
      </c>
      <c r="C64" s="55" t="s">
        <v>9</v>
      </c>
      <c r="D64" s="22" t="s">
        <v>279</v>
      </c>
      <c r="E64" s="57">
        <v>2012</v>
      </c>
      <c r="F64" s="72">
        <v>79.5</v>
      </c>
      <c r="G64" s="88">
        <f>IFERROR(VLOOKUP(A64,[1]Enseignement!$A$1:$I$156,8,FALSE),0)</f>
        <v>65.5</v>
      </c>
      <c r="H64" s="88">
        <v>69</v>
      </c>
      <c r="I64" s="78">
        <f t="shared" si="1"/>
        <v>0.23759677150013131</v>
      </c>
    </row>
    <row r="65" spans="1:9" x14ac:dyDescent="0.2">
      <c r="A65" s="46" t="s">
        <v>181</v>
      </c>
      <c r="B65" s="55" t="s">
        <v>182</v>
      </c>
      <c r="C65" s="55" t="s">
        <v>9</v>
      </c>
      <c r="D65" s="22" t="s">
        <v>279</v>
      </c>
      <c r="E65" s="57">
        <v>2009</v>
      </c>
      <c r="F65" s="72">
        <v>66</v>
      </c>
      <c r="G65" s="54">
        <f>IFERROR(VLOOKUP(A65,[1]Enseignement!$A$1:$I$156,8,FALSE),0)</f>
        <v>66.5</v>
      </c>
      <c r="H65" s="88">
        <v>70</v>
      </c>
      <c r="I65" s="78">
        <f t="shared" si="1"/>
        <v>0.22454960490887277</v>
      </c>
    </row>
    <row r="66" spans="1:9" x14ac:dyDescent="0.2">
      <c r="A66" s="74" t="s">
        <v>335</v>
      </c>
      <c r="B66" s="56" t="s">
        <v>336</v>
      </c>
      <c r="C66" s="56" t="s">
        <v>9</v>
      </c>
      <c r="D66" s="22" t="s">
        <v>279</v>
      </c>
      <c r="E66" s="59">
        <v>2017</v>
      </c>
      <c r="F66" s="61">
        <v>0</v>
      </c>
      <c r="G66" s="61">
        <v>0</v>
      </c>
      <c r="H66" s="88">
        <v>56</v>
      </c>
      <c r="I66" s="78">
        <f t="shared" ref="I66:I97" si="2">(100/$H$176*H66)*1/3+((100/$G$176*G66)*1/3+(100/$F$176*F66)*1/3)</f>
        <v>6.0400151000377496E-2</v>
      </c>
    </row>
    <row r="67" spans="1:9" x14ac:dyDescent="0.2">
      <c r="A67" s="74" t="s">
        <v>337</v>
      </c>
      <c r="B67" s="56" t="s">
        <v>338</v>
      </c>
      <c r="C67" s="56" t="s">
        <v>9</v>
      </c>
      <c r="D67" s="56" t="s">
        <v>279</v>
      </c>
      <c r="E67" s="59">
        <v>2017</v>
      </c>
      <c r="F67" s="61">
        <v>0</v>
      </c>
      <c r="G67" s="61">
        <v>0</v>
      </c>
      <c r="H67" s="88">
        <v>0</v>
      </c>
      <c r="I67" s="78">
        <f t="shared" si="2"/>
        <v>0</v>
      </c>
    </row>
    <row r="68" spans="1:9" x14ac:dyDescent="0.2">
      <c r="A68" s="46" t="s">
        <v>183</v>
      </c>
      <c r="B68" s="21" t="s">
        <v>184</v>
      </c>
      <c r="C68" s="21" t="s">
        <v>9</v>
      </c>
      <c r="D68" s="22" t="s">
        <v>279</v>
      </c>
      <c r="E68" s="23">
        <v>2013</v>
      </c>
      <c r="F68" s="34">
        <v>3.5</v>
      </c>
      <c r="G68" s="16">
        <f>IFERROR(VLOOKUP(A68,[1]Enseignement!$A$1:$I$156,8,FALSE),0)</f>
        <v>3.5</v>
      </c>
      <c r="H68" s="88">
        <v>4</v>
      </c>
      <c r="I68" s="78">
        <f t="shared" si="2"/>
        <v>1.2188722353507958E-2</v>
      </c>
    </row>
    <row r="69" spans="1:9" x14ac:dyDescent="0.2">
      <c r="A69" s="46" t="s">
        <v>185</v>
      </c>
      <c r="B69" s="55" t="s">
        <v>186</v>
      </c>
      <c r="C69" s="55" t="s">
        <v>9</v>
      </c>
      <c r="D69" s="56" t="s">
        <v>279</v>
      </c>
      <c r="E69" s="57">
        <v>2014</v>
      </c>
      <c r="F69" s="72">
        <v>7.5</v>
      </c>
      <c r="G69" s="54">
        <f>IFERROR(VLOOKUP(A69,[1]Enseignement!$A$1:$I$156,8,FALSE),0)</f>
        <v>5.5</v>
      </c>
      <c r="H69" s="88">
        <v>5.5</v>
      </c>
      <c r="I69" s="78">
        <f t="shared" si="2"/>
        <v>2.0564955688245026E-2</v>
      </c>
    </row>
    <row r="70" spans="1:9" x14ac:dyDescent="0.2">
      <c r="A70" s="46" t="s">
        <v>187</v>
      </c>
      <c r="B70" s="55" t="s">
        <v>188</v>
      </c>
      <c r="C70" s="55" t="s">
        <v>9</v>
      </c>
      <c r="D70" s="56" t="s">
        <v>279</v>
      </c>
      <c r="E70" s="57">
        <v>2012</v>
      </c>
      <c r="F70" s="72">
        <v>30.5</v>
      </c>
      <c r="G70" s="88">
        <f>IFERROR(VLOOKUP(A70,[1]Enseignement!$A$1:$I$156,8,FALSE),0)</f>
        <v>26</v>
      </c>
      <c r="H70" s="88">
        <v>26</v>
      </c>
      <c r="I70" s="78">
        <f t="shared" si="2"/>
        <v>9.162073768139059E-2</v>
      </c>
    </row>
    <row r="71" spans="1:9" x14ac:dyDescent="0.2">
      <c r="A71" s="46" t="s">
        <v>189</v>
      </c>
      <c r="B71" s="55" t="s">
        <v>190</v>
      </c>
      <c r="C71" s="55" t="s">
        <v>9</v>
      </c>
      <c r="D71" s="22" t="s">
        <v>279</v>
      </c>
      <c r="E71" s="57">
        <v>2014</v>
      </c>
      <c r="F71" s="72">
        <v>39</v>
      </c>
      <c r="G71" s="54">
        <f>IFERROR(VLOOKUP(A71,[1]Enseignement!$A$1:$I$156,8,FALSE),0)</f>
        <v>35.5</v>
      </c>
      <c r="H71" s="88">
        <v>42.5</v>
      </c>
      <c r="I71" s="78">
        <f t="shared" si="2"/>
        <v>0.12966130223083133</v>
      </c>
    </row>
    <row r="72" spans="1:9" x14ac:dyDescent="0.2">
      <c r="A72" s="46" t="s">
        <v>191</v>
      </c>
      <c r="B72" s="55" t="s">
        <v>192</v>
      </c>
      <c r="C72" s="55" t="s">
        <v>9</v>
      </c>
      <c r="D72" s="22" t="s">
        <v>279</v>
      </c>
      <c r="E72" s="57">
        <v>2011</v>
      </c>
      <c r="F72" s="72">
        <v>124.5</v>
      </c>
      <c r="G72" s="54">
        <f>IFERROR(VLOOKUP(A72,[1]Enseignement!$A$1:$I$156,8,FALSE),0)</f>
        <v>114.5</v>
      </c>
      <c r="H72" s="88">
        <v>120</v>
      </c>
      <c r="I72" s="78">
        <f t="shared" si="2"/>
        <v>0.39832861336230485</v>
      </c>
    </row>
    <row r="73" spans="1:9" s="48" customFormat="1" x14ac:dyDescent="0.2">
      <c r="A73" s="74" t="s">
        <v>339</v>
      </c>
      <c r="B73" s="56" t="s">
        <v>340</v>
      </c>
      <c r="C73" s="56" t="s">
        <v>9</v>
      </c>
      <c r="D73" s="56" t="s">
        <v>279</v>
      </c>
      <c r="E73" s="59">
        <v>2017</v>
      </c>
      <c r="F73" s="61">
        <v>0</v>
      </c>
      <c r="G73" s="61">
        <v>0</v>
      </c>
      <c r="H73" s="88">
        <v>0.5</v>
      </c>
      <c r="I73" s="78">
        <f t="shared" si="2"/>
        <v>5.3928706250337048E-4</v>
      </c>
    </row>
    <row r="74" spans="1:9" x14ac:dyDescent="0.2">
      <c r="A74" s="46" t="s">
        <v>193</v>
      </c>
      <c r="B74" s="55" t="s">
        <v>194</v>
      </c>
      <c r="C74" s="55" t="s">
        <v>9</v>
      </c>
      <c r="D74" s="56" t="s">
        <v>279</v>
      </c>
      <c r="E74" s="57">
        <v>2012</v>
      </c>
      <c r="F74" s="72">
        <v>33</v>
      </c>
      <c r="G74" s="54">
        <f>IFERROR(VLOOKUP(A74,[1]Enseignement!$A$1:$I$156,8,FALSE),0)</f>
        <v>33</v>
      </c>
      <c r="H74" s="88">
        <v>36</v>
      </c>
      <c r="I74" s="78">
        <f t="shared" si="2"/>
        <v>0.11307325511877778</v>
      </c>
    </row>
    <row r="75" spans="1:9" x14ac:dyDescent="0.2">
      <c r="A75" s="46" t="s">
        <v>195</v>
      </c>
      <c r="B75" s="21" t="s">
        <v>196</v>
      </c>
      <c r="C75" s="21" t="s">
        <v>6</v>
      </c>
      <c r="D75" s="56" t="s">
        <v>279</v>
      </c>
      <c r="E75" s="23">
        <v>2009</v>
      </c>
      <c r="F75" s="34">
        <v>722.5</v>
      </c>
      <c r="G75" s="16">
        <f>IFERROR(VLOOKUP(A75,[1]Enseignement!$A$1:$I$156,8,FALSE),0)</f>
        <v>703</v>
      </c>
      <c r="H75" s="88">
        <v>750</v>
      </c>
      <c r="I75" s="78">
        <f t="shared" si="2"/>
        <v>2.4125875995774502</v>
      </c>
    </row>
    <row r="76" spans="1:9" x14ac:dyDescent="0.2">
      <c r="A76" s="46" t="s">
        <v>380</v>
      </c>
      <c r="B76" s="55" t="s">
        <v>381</v>
      </c>
      <c r="C76" s="55" t="s">
        <v>66</v>
      </c>
      <c r="D76" s="87" t="s">
        <v>279</v>
      </c>
      <c r="E76" s="50">
        <v>2009</v>
      </c>
      <c r="F76" s="72">
        <v>308.5</v>
      </c>
      <c r="G76" s="54">
        <v>317</v>
      </c>
      <c r="H76" s="88">
        <v>329</v>
      </c>
      <c r="I76" s="78">
        <f t="shared" si="2"/>
        <v>1.0584494098752359</v>
      </c>
    </row>
    <row r="77" spans="1:9" x14ac:dyDescent="0.2">
      <c r="A77" s="46" t="s">
        <v>113</v>
      </c>
      <c r="B77" s="21" t="s">
        <v>114</v>
      </c>
      <c r="C77" s="21" t="s">
        <v>66</v>
      </c>
      <c r="D77" s="56" t="s">
        <v>406</v>
      </c>
      <c r="E77" s="23">
        <v>2009</v>
      </c>
      <c r="F77" s="34">
        <v>15</v>
      </c>
      <c r="G77" s="16">
        <f>IFERROR(VLOOKUP(A77,[1]Enseignement!$A$1:$I$156,8,FALSE),0)</f>
        <v>12</v>
      </c>
      <c r="H77" s="88">
        <v>15</v>
      </c>
      <c r="I77" s="78">
        <f t="shared" si="2"/>
        <v>4.6564693719178388E-2</v>
      </c>
    </row>
    <row r="78" spans="1:9" x14ac:dyDescent="0.2">
      <c r="A78" s="75" t="s">
        <v>392</v>
      </c>
      <c r="B78" s="55" t="s">
        <v>115</v>
      </c>
      <c r="C78" s="55" t="s">
        <v>116</v>
      </c>
      <c r="D78" s="56" t="s">
        <v>406</v>
      </c>
      <c r="E78" s="57">
        <v>2012</v>
      </c>
      <c r="F78" s="72">
        <v>0</v>
      </c>
      <c r="G78" s="54">
        <f>IFERROR(VLOOKUP(A78,[1]Enseignement!$A$1:$I$156,8,FALSE),0)</f>
        <v>0</v>
      </c>
      <c r="H78" s="88">
        <v>0</v>
      </c>
      <c r="I78" s="78">
        <f t="shared" si="2"/>
        <v>0</v>
      </c>
    </row>
    <row r="79" spans="1:9" x14ac:dyDescent="0.2">
      <c r="A79" s="46" t="s">
        <v>117</v>
      </c>
      <c r="B79" s="21" t="s">
        <v>257</v>
      </c>
      <c r="C79" s="21" t="s">
        <v>9</v>
      </c>
      <c r="D79" s="56" t="s">
        <v>406</v>
      </c>
      <c r="E79" s="23">
        <v>2009</v>
      </c>
      <c r="F79" s="34">
        <v>0</v>
      </c>
      <c r="G79" s="16">
        <f>IFERROR(VLOOKUP(A79,[1]Enseignement!$A$1:$I$156,8,FALSE),0)</f>
        <v>0</v>
      </c>
      <c r="H79" s="88">
        <v>1</v>
      </c>
      <c r="I79" s="78">
        <f t="shared" si="2"/>
        <v>1.078574125006741E-3</v>
      </c>
    </row>
    <row r="80" spans="1:9" x14ac:dyDescent="0.2">
      <c r="A80" s="46" t="s">
        <v>118</v>
      </c>
      <c r="B80" s="21" t="s">
        <v>119</v>
      </c>
      <c r="C80" s="21" t="s">
        <v>9</v>
      </c>
      <c r="D80" s="22" t="s">
        <v>406</v>
      </c>
      <c r="E80" s="23">
        <v>2009</v>
      </c>
      <c r="F80" s="34">
        <v>101.5</v>
      </c>
      <c r="G80" s="16">
        <f>IFERROR(VLOOKUP(A80,[1]Enseignement!$A$1:$I$156,8,FALSE),0)</f>
        <v>97</v>
      </c>
      <c r="H80" s="88">
        <v>97.5</v>
      </c>
      <c r="I80" s="78">
        <f t="shared" si="2"/>
        <v>0.32847714064712996</v>
      </c>
    </row>
    <row r="81" spans="1:9" x14ac:dyDescent="0.2">
      <c r="A81" s="46" t="s">
        <v>120</v>
      </c>
      <c r="B81" s="55" t="s">
        <v>121</v>
      </c>
      <c r="C81" s="55" t="s">
        <v>12</v>
      </c>
      <c r="D81" s="56" t="s">
        <v>406</v>
      </c>
      <c r="E81" s="57">
        <v>2009</v>
      </c>
      <c r="F81" s="72">
        <v>30.5</v>
      </c>
      <c r="G81" s="54">
        <f>IFERROR(VLOOKUP(A81,[1]Enseignement!$A$1:$I$156,8,FALSE),0)</f>
        <v>37.5</v>
      </c>
      <c r="H81" s="88">
        <v>38</v>
      </c>
      <c r="I81" s="78">
        <f t="shared" si="2"/>
        <v>0.11744921437207734</v>
      </c>
    </row>
    <row r="82" spans="1:9" x14ac:dyDescent="0.2">
      <c r="A82" s="46" t="s">
        <v>122</v>
      </c>
      <c r="B82" s="21" t="s">
        <v>123</v>
      </c>
      <c r="C82" s="21" t="s">
        <v>6</v>
      </c>
      <c r="D82" s="56" t="s">
        <v>406</v>
      </c>
      <c r="E82" s="23">
        <v>2009</v>
      </c>
      <c r="F82" s="34">
        <v>5021</v>
      </c>
      <c r="G82" s="16">
        <f>IFERROR(VLOOKUP(A82,[1]Enseignement!$A$1:$I$156,8,FALSE),0)</f>
        <v>5004</v>
      </c>
      <c r="H82" s="88">
        <v>4674</v>
      </c>
      <c r="I82" s="78">
        <f t="shared" si="2"/>
        <v>16.318633546764289</v>
      </c>
    </row>
    <row r="83" spans="1:9" x14ac:dyDescent="0.2">
      <c r="A83" s="74" t="s">
        <v>280</v>
      </c>
      <c r="B83" s="56" t="s">
        <v>281</v>
      </c>
      <c r="C83" s="56" t="s">
        <v>66</v>
      </c>
      <c r="D83" s="56" t="s">
        <v>406</v>
      </c>
      <c r="E83" s="59">
        <v>2016</v>
      </c>
      <c r="F83" s="61">
        <v>0</v>
      </c>
      <c r="G83" s="16">
        <f>IFERROR(VLOOKUP(A83,[1]Enseignement!$A$1:$I$156,8,FALSE),0)</f>
        <v>0</v>
      </c>
      <c r="H83" s="88">
        <v>0</v>
      </c>
      <c r="I83" s="78">
        <f t="shared" si="2"/>
        <v>0</v>
      </c>
    </row>
    <row r="84" spans="1:9" x14ac:dyDescent="0.2">
      <c r="A84" s="46" t="s">
        <v>128</v>
      </c>
      <c r="B84" s="55" t="s">
        <v>129</v>
      </c>
      <c r="C84" s="55" t="s">
        <v>9</v>
      </c>
      <c r="D84" s="56" t="s">
        <v>406</v>
      </c>
      <c r="E84" s="57">
        <v>2013</v>
      </c>
      <c r="F84" s="72">
        <v>11</v>
      </c>
      <c r="G84" s="16">
        <f>IFERROR(VLOOKUP(A84,[1]Enseignement!$A$1:$I$156,8,FALSE),0)</f>
        <v>8.5</v>
      </c>
      <c r="H84" s="88">
        <v>10.5</v>
      </c>
      <c r="I84" s="78">
        <f t="shared" si="2"/>
        <v>3.3272009245429036E-2</v>
      </c>
    </row>
    <row r="85" spans="1:9" x14ac:dyDescent="0.2">
      <c r="A85" s="46" t="s">
        <v>130</v>
      </c>
      <c r="B85" s="55" t="s">
        <v>131</v>
      </c>
      <c r="C85" s="55" t="s">
        <v>9</v>
      </c>
      <c r="D85" s="56" t="s">
        <v>406</v>
      </c>
      <c r="E85" s="57">
        <v>2009</v>
      </c>
      <c r="F85" s="72">
        <v>97.5</v>
      </c>
      <c r="G85" s="54">
        <f>IFERROR(VLOOKUP(A85,[1]Enseignement!$A$1:$I$156,8,FALSE),0)</f>
        <v>96</v>
      </c>
      <c r="H85" s="88">
        <v>102.5</v>
      </c>
      <c r="I85" s="78">
        <f t="shared" si="2"/>
        <v>0.32823212496759802</v>
      </c>
    </row>
    <row r="86" spans="1:9" x14ac:dyDescent="0.2">
      <c r="A86" s="46" t="s">
        <v>132</v>
      </c>
      <c r="B86" s="55" t="s">
        <v>133</v>
      </c>
      <c r="C86" s="55" t="s">
        <v>9</v>
      </c>
      <c r="D86" s="56" t="s">
        <v>406</v>
      </c>
      <c r="E86" s="57">
        <v>2011</v>
      </c>
      <c r="F86" s="72">
        <v>54</v>
      </c>
      <c r="G86" s="88">
        <f>IFERROR(VLOOKUP(A86,[1]Enseignement!$A$1:$I$156,8,FALSE),0)</f>
        <v>54</v>
      </c>
      <c r="H86" s="88">
        <v>58.5</v>
      </c>
      <c r="I86" s="78">
        <f t="shared" si="2"/>
        <v>0.18458772805231541</v>
      </c>
    </row>
    <row r="87" spans="1:9" x14ac:dyDescent="0.2">
      <c r="A87" s="46" t="s">
        <v>134</v>
      </c>
      <c r="B87" s="55" t="s">
        <v>135</v>
      </c>
      <c r="C87" s="55" t="s">
        <v>9</v>
      </c>
      <c r="D87" s="56" t="s">
        <v>406</v>
      </c>
      <c r="E87" s="57">
        <v>2014</v>
      </c>
      <c r="F87" s="72">
        <v>26</v>
      </c>
      <c r="G87" s="54">
        <f>IFERROR(VLOOKUP(A87,[1]Enseignement!$A$1:$I$156,8,FALSE),0)</f>
        <v>0</v>
      </c>
      <c r="H87" s="88">
        <v>0</v>
      </c>
      <c r="I87" s="78">
        <f t="shared" si="2"/>
        <v>2.936310300237728E-2</v>
      </c>
    </row>
    <row r="88" spans="1:9" x14ac:dyDescent="0.2">
      <c r="A88" s="74" t="s">
        <v>341</v>
      </c>
      <c r="B88" s="56" t="s">
        <v>342</v>
      </c>
      <c r="C88" s="56" t="s">
        <v>9</v>
      </c>
      <c r="D88" s="56" t="s">
        <v>406</v>
      </c>
      <c r="E88" s="59">
        <v>2017</v>
      </c>
      <c r="F88" s="61">
        <v>0</v>
      </c>
      <c r="G88" s="61">
        <v>0</v>
      </c>
      <c r="H88" s="88">
        <v>0</v>
      </c>
      <c r="I88" s="78">
        <f t="shared" si="2"/>
        <v>0</v>
      </c>
    </row>
    <row r="89" spans="1:9" x14ac:dyDescent="0.2">
      <c r="A89" s="46" t="s">
        <v>136</v>
      </c>
      <c r="B89" s="98" t="s">
        <v>395</v>
      </c>
      <c r="C89" s="21" t="s">
        <v>9</v>
      </c>
      <c r="D89" s="56" t="s">
        <v>406</v>
      </c>
      <c r="E89" s="23">
        <v>2009</v>
      </c>
      <c r="F89" s="34">
        <v>15.5</v>
      </c>
      <c r="G89" s="16">
        <f>IFERROR(VLOOKUP(A89,[1]Enseignement!$A$1:$I$156,8,FALSE),0)</f>
        <v>5.5</v>
      </c>
      <c r="H89" s="88">
        <v>20</v>
      </c>
      <c r="I89" s="78">
        <f t="shared" si="2"/>
        <v>4.5239081424651162E-2</v>
      </c>
    </row>
    <row r="90" spans="1:9" x14ac:dyDescent="0.2">
      <c r="A90" s="46" t="s">
        <v>138</v>
      </c>
      <c r="B90" s="55" t="s">
        <v>139</v>
      </c>
      <c r="C90" s="55" t="s">
        <v>66</v>
      </c>
      <c r="D90" s="56" t="s">
        <v>406</v>
      </c>
      <c r="E90" s="57">
        <v>2009</v>
      </c>
      <c r="F90" s="72">
        <v>20.5</v>
      </c>
      <c r="G90" s="16">
        <f>IFERROR(VLOOKUP(A90,[1]Enseignement!$A$1:$I$156,8,FALSE),0)</f>
        <v>16</v>
      </c>
      <c r="H90" s="88">
        <v>16.5</v>
      </c>
      <c r="I90" s="78">
        <f t="shared" si="2"/>
        <v>5.8875923912452291E-2</v>
      </c>
    </row>
    <row r="91" spans="1:9" x14ac:dyDescent="0.2">
      <c r="A91" s="46" t="s">
        <v>140</v>
      </c>
      <c r="B91" s="55" t="s">
        <v>141</v>
      </c>
      <c r="C91" s="55" t="s">
        <v>9</v>
      </c>
      <c r="D91" s="56" t="s">
        <v>406</v>
      </c>
      <c r="E91" s="57">
        <v>2009</v>
      </c>
      <c r="F91" s="72">
        <v>5.5</v>
      </c>
      <c r="G91" s="54">
        <f>IFERROR(VLOOKUP(A91,[1]Enseignement!$A$1:$I$156,8,FALSE),0)</f>
        <v>5.5</v>
      </c>
      <c r="H91" s="88">
        <v>5.5</v>
      </c>
      <c r="I91" s="78">
        <f t="shared" si="2"/>
        <v>1.8306255457292926E-2</v>
      </c>
    </row>
    <row r="92" spans="1:9" x14ac:dyDescent="0.2">
      <c r="A92" s="74" t="s">
        <v>282</v>
      </c>
      <c r="B92" s="56" t="s">
        <v>283</v>
      </c>
      <c r="C92" s="56" t="s">
        <v>66</v>
      </c>
      <c r="D92" s="56" t="s">
        <v>406</v>
      </c>
      <c r="E92" s="59">
        <v>2016</v>
      </c>
      <c r="F92" s="61">
        <v>0</v>
      </c>
      <c r="G92" s="88">
        <f>IFERROR(VLOOKUP(A92,[1]Enseignement!$A$1:$I$156,8,FALSE),0)</f>
        <v>0</v>
      </c>
      <c r="H92" s="88">
        <v>0</v>
      </c>
      <c r="I92" s="78">
        <f t="shared" si="2"/>
        <v>0</v>
      </c>
    </row>
    <row r="93" spans="1:9" x14ac:dyDescent="0.2">
      <c r="A93" s="46" t="s">
        <v>142</v>
      </c>
      <c r="B93" s="55" t="s">
        <v>143</v>
      </c>
      <c r="C93" s="55" t="s">
        <v>9</v>
      </c>
      <c r="D93" s="56" t="s">
        <v>406</v>
      </c>
      <c r="E93" s="57">
        <v>2013</v>
      </c>
      <c r="F93" s="72">
        <v>9.5</v>
      </c>
      <c r="G93" s="88">
        <f>IFERROR(VLOOKUP(A93,[1]Enseignement!$A$1:$I$156,8,FALSE),0)</f>
        <v>9.5</v>
      </c>
      <c r="H93" s="88">
        <v>9.5</v>
      </c>
      <c r="I93" s="78">
        <f t="shared" si="2"/>
        <v>3.1619895789869602E-2</v>
      </c>
    </row>
    <row r="94" spans="1:9" x14ac:dyDescent="0.2">
      <c r="A94" s="74" t="s">
        <v>343</v>
      </c>
      <c r="B94" s="56" t="s">
        <v>344</v>
      </c>
      <c r="C94" s="56" t="s">
        <v>9</v>
      </c>
      <c r="D94" s="56" t="s">
        <v>406</v>
      </c>
      <c r="E94" s="59">
        <v>2017</v>
      </c>
      <c r="F94" s="61">
        <v>0</v>
      </c>
      <c r="G94" s="61">
        <v>0</v>
      </c>
      <c r="H94" s="88">
        <v>0</v>
      </c>
      <c r="I94" s="78">
        <f t="shared" si="2"/>
        <v>0</v>
      </c>
    </row>
    <row r="95" spans="1:9" x14ac:dyDescent="0.2">
      <c r="A95" s="74" t="s">
        <v>345</v>
      </c>
      <c r="B95" s="56" t="s">
        <v>346</v>
      </c>
      <c r="C95" s="56" t="s">
        <v>9</v>
      </c>
      <c r="D95" s="56" t="s">
        <v>406</v>
      </c>
      <c r="E95" s="59">
        <v>2017</v>
      </c>
      <c r="F95" s="61">
        <v>0</v>
      </c>
      <c r="G95" s="61">
        <v>0</v>
      </c>
      <c r="H95" s="88">
        <v>51.5</v>
      </c>
      <c r="I95" s="78">
        <f t="shared" si="2"/>
        <v>5.5546567437847166E-2</v>
      </c>
    </row>
    <row r="96" spans="1:9" x14ac:dyDescent="0.2">
      <c r="A96" s="46" t="s">
        <v>144</v>
      </c>
      <c r="B96" s="55" t="s">
        <v>145</v>
      </c>
      <c r="C96" s="55" t="s">
        <v>12</v>
      </c>
      <c r="D96" s="56" t="s">
        <v>406</v>
      </c>
      <c r="E96" s="57">
        <v>2009</v>
      </c>
      <c r="F96" s="72">
        <v>72</v>
      </c>
      <c r="G96" s="16">
        <f>IFERROR(VLOOKUP(A96,[1]Enseignement!$A$1:$I$156,8,FALSE),0)</f>
        <v>43.5</v>
      </c>
      <c r="H96" s="88">
        <v>41.5</v>
      </c>
      <c r="I96" s="78">
        <f t="shared" si="2"/>
        <v>0.17481516865782523</v>
      </c>
    </row>
    <row r="97" spans="1:9" x14ac:dyDescent="0.2">
      <c r="A97" s="46" t="s">
        <v>146</v>
      </c>
      <c r="B97" s="55" t="s">
        <v>147</v>
      </c>
      <c r="C97" s="55" t="s">
        <v>9</v>
      </c>
      <c r="D97" s="56" t="s">
        <v>406</v>
      </c>
      <c r="E97" s="57">
        <v>2009</v>
      </c>
      <c r="F97" s="72">
        <v>4.5</v>
      </c>
      <c r="G97" s="88">
        <f>IFERROR(VLOOKUP(A97,[1]Enseignement!$A$1:$I$156,8,FALSE),0)</f>
        <v>3.5</v>
      </c>
      <c r="H97" s="88">
        <v>3.5</v>
      </c>
      <c r="I97" s="78">
        <f t="shared" si="2"/>
        <v>1.2778785406480638E-2</v>
      </c>
    </row>
    <row r="98" spans="1:9" x14ac:dyDescent="0.2">
      <c r="A98" s="74" t="s">
        <v>148</v>
      </c>
      <c r="B98" s="56" t="s">
        <v>149</v>
      </c>
      <c r="C98" s="56" t="s">
        <v>9</v>
      </c>
      <c r="D98" s="56" t="s">
        <v>406</v>
      </c>
      <c r="E98" s="59">
        <v>2012</v>
      </c>
      <c r="F98" s="72">
        <v>0</v>
      </c>
      <c r="G98" s="54">
        <f>IFERROR(VLOOKUP(A98,[2]Enseignement!$A$1:$I$156,8,FALSE),0)</f>
        <v>0</v>
      </c>
      <c r="H98" s="88">
        <v>0</v>
      </c>
      <c r="I98" s="78">
        <f t="shared" ref="I98:I128" si="3">(100/$H$176*H98)*1/3+((100/$G$176*G98)*1/3+(100/$F$176*F98)*1/3)</f>
        <v>0</v>
      </c>
    </row>
    <row r="99" spans="1:9" x14ac:dyDescent="0.2">
      <c r="A99" s="46" t="s">
        <v>391</v>
      </c>
      <c r="B99" s="55" t="s">
        <v>150</v>
      </c>
      <c r="C99" s="55" t="s">
        <v>66</v>
      </c>
      <c r="D99" s="56" t="s">
        <v>406</v>
      </c>
      <c r="E99" s="57">
        <v>2015</v>
      </c>
      <c r="F99" s="72">
        <v>40.5</v>
      </c>
      <c r="G99" s="54">
        <v>40.5</v>
      </c>
      <c r="H99" s="88">
        <v>41</v>
      </c>
      <c r="I99" s="78">
        <f t="shared" si="3"/>
        <v>0.13533989542984218</v>
      </c>
    </row>
    <row r="100" spans="1:9" x14ac:dyDescent="0.2">
      <c r="A100" s="46" t="s">
        <v>151</v>
      </c>
      <c r="B100" s="55" t="s">
        <v>152</v>
      </c>
      <c r="C100" s="55" t="s">
        <v>9</v>
      </c>
      <c r="D100" s="56" t="s">
        <v>406</v>
      </c>
      <c r="E100" s="57">
        <v>2014</v>
      </c>
      <c r="F100" s="72">
        <v>2</v>
      </c>
      <c r="G100" s="16">
        <f>IFERROR(VLOOKUP(A100,[1]Enseignement!$A$1:$I$156,8,FALSE),0)</f>
        <v>5</v>
      </c>
      <c r="H100" s="88">
        <v>10</v>
      </c>
      <c r="I100" s="78">
        <f t="shared" si="3"/>
        <v>1.8646870694326398E-2</v>
      </c>
    </row>
    <row r="101" spans="1:9" s="48" customFormat="1" x14ac:dyDescent="0.2">
      <c r="A101" s="46" t="s">
        <v>153</v>
      </c>
      <c r="B101" s="55" t="s">
        <v>154</v>
      </c>
      <c r="C101" s="55" t="s">
        <v>9</v>
      </c>
      <c r="D101" s="56" t="s">
        <v>406</v>
      </c>
      <c r="E101" s="57">
        <v>2013</v>
      </c>
      <c r="F101" s="72">
        <v>6</v>
      </c>
      <c r="G101" s="88">
        <f>IFERROR(VLOOKUP(A101,[1]Enseignement!$A$1:$I$156,8,FALSE),0)</f>
        <v>8</v>
      </c>
      <c r="H101" s="88">
        <v>9</v>
      </c>
      <c r="I101" s="78">
        <f t="shared" si="3"/>
        <v>2.5447154559207989E-2</v>
      </c>
    </row>
    <row r="102" spans="1:9" s="48" customFormat="1" x14ac:dyDescent="0.2">
      <c r="A102" s="46" t="s">
        <v>372</v>
      </c>
      <c r="B102" s="55" t="s">
        <v>373</v>
      </c>
      <c r="C102" s="55" t="s">
        <v>66</v>
      </c>
      <c r="D102" s="56" t="s">
        <v>406</v>
      </c>
      <c r="E102" s="50">
        <v>2009</v>
      </c>
      <c r="F102" s="72">
        <v>148.5</v>
      </c>
      <c r="G102" s="88">
        <v>148.5</v>
      </c>
      <c r="H102" s="88">
        <v>123.5</v>
      </c>
      <c r="I102" s="78">
        <f t="shared" si="3"/>
        <v>0.46730454422174045</v>
      </c>
    </row>
    <row r="103" spans="1:9" x14ac:dyDescent="0.2">
      <c r="A103" s="46" t="s">
        <v>386</v>
      </c>
      <c r="B103" s="55" t="s">
        <v>387</v>
      </c>
      <c r="C103" s="55" t="s">
        <v>66</v>
      </c>
      <c r="D103" s="56" t="s">
        <v>406</v>
      </c>
      <c r="E103" s="50">
        <v>2009</v>
      </c>
      <c r="F103" s="72">
        <v>34</v>
      </c>
      <c r="G103" s="54">
        <v>39</v>
      </c>
      <c r="H103" s="88">
        <v>33.5</v>
      </c>
      <c r="I103" s="78">
        <f t="shared" si="3"/>
        <v>0.11822908497770523</v>
      </c>
    </row>
    <row r="104" spans="1:9" x14ac:dyDescent="0.2">
      <c r="A104" s="46" t="s">
        <v>376</v>
      </c>
      <c r="B104" s="55" t="s">
        <v>377</v>
      </c>
      <c r="C104" s="55" t="s">
        <v>116</v>
      </c>
      <c r="D104" s="56" t="s">
        <v>406</v>
      </c>
      <c r="E104" s="57">
        <v>2013</v>
      </c>
      <c r="F104" s="72">
        <v>10.5</v>
      </c>
      <c r="G104" s="88">
        <v>8.5</v>
      </c>
      <c r="H104" s="88">
        <v>6.5</v>
      </c>
      <c r="I104" s="78">
        <f t="shared" si="3"/>
        <v>2.8393037687664047E-2</v>
      </c>
    </row>
    <row r="105" spans="1:9" s="48" customFormat="1" x14ac:dyDescent="0.2">
      <c r="A105" s="77" t="s">
        <v>347</v>
      </c>
      <c r="B105" s="56" t="s">
        <v>348</v>
      </c>
      <c r="C105" s="56" t="s">
        <v>116</v>
      </c>
      <c r="D105" s="56" t="s">
        <v>406</v>
      </c>
      <c r="E105" s="59">
        <v>2017</v>
      </c>
      <c r="F105" s="61">
        <v>0</v>
      </c>
      <c r="G105" s="61">
        <v>0</v>
      </c>
      <c r="H105" s="88">
        <v>0</v>
      </c>
      <c r="I105" s="78">
        <f t="shared" si="3"/>
        <v>0</v>
      </c>
    </row>
    <row r="106" spans="1:9" s="48" customFormat="1" x14ac:dyDescent="0.2">
      <c r="A106" s="46" t="s">
        <v>382</v>
      </c>
      <c r="B106" s="55" t="s">
        <v>383</v>
      </c>
      <c r="C106" s="55" t="s">
        <v>66</v>
      </c>
      <c r="D106" s="56" t="s">
        <v>406</v>
      </c>
      <c r="E106" s="50">
        <v>2009</v>
      </c>
      <c r="F106" s="72">
        <v>34</v>
      </c>
      <c r="G106" s="88">
        <v>36</v>
      </c>
      <c r="H106" s="88">
        <v>39.5</v>
      </c>
      <c r="I106" s="78">
        <f t="shared" si="3"/>
        <v>0.12133907219976153</v>
      </c>
    </row>
    <row r="107" spans="1:9" s="48" customFormat="1" x14ac:dyDescent="0.2">
      <c r="A107" s="46" t="s">
        <v>375</v>
      </c>
      <c r="B107" s="55" t="s">
        <v>127</v>
      </c>
      <c r="C107" s="55" t="s">
        <v>116</v>
      </c>
      <c r="D107" s="56" t="s">
        <v>406</v>
      </c>
      <c r="E107" s="50">
        <v>2012</v>
      </c>
      <c r="F107" s="72">
        <v>23</v>
      </c>
      <c r="G107" s="88">
        <v>23.5</v>
      </c>
      <c r="H107" s="88">
        <v>27</v>
      </c>
      <c r="I107" s="78">
        <f t="shared" si="3"/>
        <v>8.1427971333673521E-2</v>
      </c>
    </row>
    <row r="108" spans="1:9" x14ac:dyDescent="0.2">
      <c r="A108" s="46" t="s">
        <v>378</v>
      </c>
      <c r="B108" s="55" t="s">
        <v>379</v>
      </c>
      <c r="C108" s="55" t="s">
        <v>66</v>
      </c>
      <c r="D108" s="56" t="s">
        <v>406</v>
      </c>
      <c r="E108" s="50">
        <v>2009</v>
      </c>
      <c r="F108" s="72">
        <v>74</v>
      </c>
      <c r="G108" s="54">
        <v>67.5</v>
      </c>
      <c r="H108" s="88">
        <v>75</v>
      </c>
      <c r="I108" s="78">
        <f t="shared" si="3"/>
        <v>0.24009776230037622</v>
      </c>
    </row>
    <row r="109" spans="1:9" x14ac:dyDescent="0.2">
      <c r="A109" s="46" t="s">
        <v>409</v>
      </c>
      <c r="B109" s="55" t="s">
        <v>410</v>
      </c>
      <c r="C109" s="56" t="s">
        <v>116</v>
      </c>
      <c r="D109" s="56" t="s">
        <v>406</v>
      </c>
      <c r="E109" s="57">
        <v>2009</v>
      </c>
      <c r="F109" s="72">
        <v>68</v>
      </c>
      <c r="G109" s="88">
        <v>68</v>
      </c>
      <c r="H109" s="88">
        <v>120</v>
      </c>
      <c r="I109" s="78">
        <f t="shared" si="3"/>
        <v>0.282417740154154</v>
      </c>
    </row>
    <row r="110" spans="1:9" s="48" customFormat="1" x14ac:dyDescent="0.2">
      <c r="A110" s="77" t="s">
        <v>349</v>
      </c>
      <c r="B110" s="56" t="s">
        <v>350</v>
      </c>
      <c r="C110" s="56" t="s">
        <v>116</v>
      </c>
      <c r="D110" s="56" t="s">
        <v>406</v>
      </c>
      <c r="E110" s="59">
        <v>2017</v>
      </c>
      <c r="F110" s="88">
        <v>50.5</v>
      </c>
      <c r="G110" s="88">
        <v>53</v>
      </c>
      <c r="H110" s="88">
        <v>59</v>
      </c>
      <c r="I110" s="78">
        <f t="shared" si="3"/>
        <v>0.18005380386799125</v>
      </c>
    </row>
    <row r="111" spans="1:9" x14ac:dyDescent="0.2">
      <c r="A111" s="77" t="s">
        <v>384</v>
      </c>
      <c r="B111" s="22" t="s">
        <v>385</v>
      </c>
      <c r="C111" s="22" t="s">
        <v>116</v>
      </c>
      <c r="D111" s="56" t="s">
        <v>406</v>
      </c>
      <c r="E111" s="24">
        <v>2016</v>
      </c>
      <c r="F111" s="61">
        <v>0</v>
      </c>
      <c r="G111" s="54">
        <f>IFERROR(VLOOKUP(A111,[1]Enseignement!$A$1:$I$156,8,FALSE),0)</f>
        <v>0</v>
      </c>
      <c r="H111" s="88">
        <v>0</v>
      </c>
      <c r="I111" s="78">
        <f t="shared" si="3"/>
        <v>0</v>
      </c>
    </row>
    <row r="112" spans="1:9" x14ac:dyDescent="0.2">
      <c r="A112" s="90" t="s">
        <v>361</v>
      </c>
      <c r="B112" s="87" t="s">
        <v>362</v>
      </c>
      <c r="C112" s="87" t="s">
        <v>116</v>
      </c>
      <c r="D112" s="56" t="s">
        <v>406</v>
      </c>
      <c r="E112" s="88">
        <v>2017</v>
      </c>
      <c r="F112" s="88">
        <v>0</v>
      </c>
      <c r="G112" s="88">
        <f>IFERROR(VLOOKUP(A112,[1]Enseignement!$A$1:$I$156,8,FALSE),0)</f>
        <v>0</v>
      </c>
      <c r="H112" s="88">
        <v>0</v>
      </c>
      <c r="I112" s="78">
        <f t="shared" si="3"/>
        <v>0</v>
      </c>
    </row>
    <row r="113" spans="1:9" x14ac:dyDescent="0.2">
      <c r="A113" s="77" t="s">
        <v>351</v>
      </c>
      <c r="B113" s="56" t="s">
        <v>352</v>
      </c>
      <c r="C113" s="56" t="s">
        <v>116</v>
      </c>
      <c r="D113" s="56" t="s">
        <v>406</v>
      </c>
      <c r="E113" s="59">
        <v>2017</v>
      </c>
      <c r="F113" s="72">
        <v>26</v>
      </c>
      <c r="G113" s="54">
        <v>23.5</v>
      </c>
      <c r="H113" s="88">
        <v>23.5</v>
      </c>
      <c r="I113" s="78">
        <f t="shared" si="3"/>
        <v>8.1041012242578064E-2</v>
      </c>
    </row>
    <row r="114" spans="1:9" x14ac:dyDescent="0.2">
      <c r="A114" s="77" t="s">
        <v>353</v>
      </c>
      <c r="B114" s="56" t="s">
        <v>354</v>
      </c>
      <c r="C114" s="56" t="s">
        <v>116</v>
      </c>
      <c r="D114" s="56" t="s">
        <v>406</v>
      </c>
      <c r="E114" s="59">
        <v>2017</v>
      </c>
      <c r="F114" s="61">
        <v>0</v>
      </c>
      <c r="G114" s="61">
        <v>0</v>
      </c>
      <c r="H114" s="88">
        <v>0</v>
      </c>
      <c r="I114" s="78">
        <f t="shared" si="3"/>
        <v>0</v>
      </c>
    </row>
    <row r="115" spans="1:9" x14ac:dyDescent="0.2">
      <c r="A115" s="46" t="s">
        <v>249</v>
      </c>
      <c r="B115" s="55" t="s">
        <v>250</v>
      </c>
      <c r="C115" s="55" t="s">
        <v>6</v>
      </c>
      <c r="D115" s="55" t="s">
        <v>397</v>
      </c>
      <c r="E115" s="57">
        <v>2009</v>
      </c>
      <c r="F115" s="72">
        <v>11</v>
      </c>
      <c r="G115" s="54">
        <f>IFERROR(VLOOKUP(A115,[1]Enseignement!$A$1:$I$156,8,FALSE),0)</f>
        <v>11</v>
      </c>
      <c r="H115" s="88">
        <v>13.5</v>
      </c>
      <c r="I115" s="78">
        <f t="shared" si="3"/>
        <v>3.9308946227102702E-2</v>
      </c>
    </row>
    <row r="116" spans="1:9" x14ac:dyDescent="0.2">
      <c r="A116" s="46" t="s">
        <v>197</v>
      </c>
      <c r="B116" s="21" t="s">
        <v>198</v>
      </c>
      <c r="C116" s="21" t="s">
        <v>6</v>
      </c>
      <c r="D116" s="55" t="s">
        <v>199</v>
      </c>
      <c r="E116" s="23">
        <v>2009</v>
      </c>
      <c r="F116" s="34">
        <v>555</v>
      </c>
      <c r="G116" s="16">
        <f>IFERROR(VLOOKUP(A116,[1]Enseignement!$A$1:$I$156,8,FALSE),0)</f>
        <v>563.5</v>
      </c>
      <c r="H116" s="88">
        <v>599.5</v>
      </c>
      <c r="I116" s="78">
        <f t="shared" si="3"/>
        <v>1.9047882743704347</v>
      </c>
    </row>
    <row r="117" spans="1:9" x14ac:dyDescent="0.2">
      <c r="A117" s="46" t="s">
        <v>200</v>
      </c>
      <c r="B117" s="21" t="s">
        <v>201</v>
      </c>
      <c r="C117" s="21" t="s">
        <v>12</v>
      </c>
      <c r="D117" s="55" t="s">
        <v>199</v>
      </c>
      <c r="E117" s="23">
        <v>2009</v>
      </c>
      <c r="F117" s="34">
        <v>19.5</v>
      </c>
      <c r="G117" s="16">
        <f>IFERROR(VLOOKUP(A117,[1]Enseignement!$A$1:$I$156,8,FALSE),0)</f>
        <v>22.5</v>
      </c>
      <c r="H117" s="88">
        <v>18.5</v>
      </c>
      <c r="I117" s="78">
        <f t="shared" si="3"/>
        <v>6.7186880024288673E-2</v>
      </c>
    </row>
    <row r="118" spans="1:9" x14ac:dyDescent="0.2">
      <c r="A118" s="46" t="s">
        <v>202</v>
      </c>
      <c r="B118" s="21" t="s">
        <v>203</v>
      </c>
      <c r="C118" s="21" t="s">
        <v>9</v>
      </c>
      <c r="D118" s="55" t="s">
        <v>199</v>
      </c>
      <c r="E118" s="23">
        <v>2014</v>
      </c>
      <c r="F118" s="34">
        <v>4.5</v>
      </c>
      <c r="G118" s="16">
        <f>IFERROR(VLOOKUP(A118,[1]Enseignement!$A$1:$I$156,8,FALSE),0)</f>
        <v>3</v>
      </c>
      <c r="H118" s="88">
        <v>3</v>
      </c>
      <c r="I118" s="78">
        <f t="shared" si="3"/>
        <v>1.1679255422646579E-2</v>
      </c>
    </row>
    <row r="119" spans="1:9" x14ac:dyDescent="0.2">
      <c r="A119" s="46" t="s">
        <v>204</v>
      </c>
      <c r="B119" s="21" t="s">
        <v>205</v>
      </c>
      <c r="C119" s="21" t="s">
        <v>12</v>
      </c>
      <c r="D119" s="55" t="s">
        <v>199</v>
      </c>
      <c r="E119" s="23">
        <v>2009</v>
      </c>
      <c r="F119" s="34">
        <v>27</v>
      </c>
      <c r="G119" s="16">
        <f>IFERROR(VLOOKUP(A119,[1]Enseignement!$A$1:$I$156,8,FALSE),0)</f>
        <v>29</v>
      </c>
      <c r="H119" s="88">
        <v>18</v>
      </c>
      <c r="I119" s="78">
        <f t="shared" si="3"/>
        <v>8.2400876805154621E-2</v>
      </c>
    </row>
    <row r="120" spans="1:9" x14ac:dyDescent="0.2">
      <c r="A120" s="46" t="s">
        <v>206</v>
      </c>
      <c r="B120" s="55" t="s">
        <v>207</v>
      </c>
      <c r="C120" s="55" t="s">
        <v>35</v>
      </c>
      <c r="D120" s="55" t="s">
        <v>199</v>
      </c>
      <c r="E120" s="57">
        <v>2014</v>
      </c>
      <c r="F120" s="72">
        <v>0</v>
      </c>
      <c r="G120" s="54">
        <f>IFERROR(VLOOKUP(A120,[1]Enseignement!$A$1:$I$156,8,FALSE),0)</f>
        <v>0</v>
      </c>
      <c r="H120" s="88">
        <v>0</v>
      </c>
      <c r="I120" s="78">
        <f t="shared" si="3"/>
        <v>0</v>
      </c>
    </row>
    <row r="121" spans="1:9" x14ac:dyDescent="0.2">
      <c r="A121" s="46" t="s">
        <v>208</v>
      </c>
      <c r="B121" s="21" t="s">
        <v>209</v>
      </c>
      <c r="C121" s="21" t="s">
        <v>6</v>
      </c>
      <c r="D121" s="55" t="s">
        <v>199</v>
      </c>
      <c r="E121" s="23">
        <v>2009</v>
      </c>
      <c r="F121" s="34">
        <v>606</v>
      </c>
      <c r="G121" s="16">
        <f>IFERROR(VLOOKUP(A121,[1]Enseignement!$A$1:$I$156,8,FALSE),0)</f>
        <v>606</v>
      </c>
      <c r="H121" s="88">
        <v>642.5</v>
      </c>
      <c r="I121" s="78">
        <f t="shared" si="3"/>
        <v>2.0563844659481116</v>
      </c>
    </row>
    <row r="122" spans="1:9" x14ac:dyDescent="0.2">
      <c r="A122" s="46" t="s">
        <v>210</v>
      </c>
      <c r="B122" s="55" t="s">
        <v>211</v>
      </c>
      <c r="C122" s="55" t="s">
        <v>9</v>
      </c>
      <c r="D122" s="55" t="s">
        <v>199</v>
      </c>
      <c r="E122" s="57">
        <v>2014</v>
      </c>
      <c r="F122" s="72">
        <v>41</v>
      </c>
      <c r="G122" s="54">
        <f>IFERROR(VLOOKUP(A122,[1]Enseignement!$A$1:$I$156,8,FALSE),0)</f>
        <v>19</v>
      </c>
      <c r="H122" s="88">
        <v>13</v>
      </c>
      <c r="I122" s="78">
        <f t="shared" si="3"/>
        <v>8.1614049370171832E-2</v>
      </c>
    </row>
    <row r="123" spans="1:9" x14ac:dyDescent="0.2">
      <c r="A123" s="74" t="s">
        <v>284</v>
      </c>
      <c r="B123" s="56" t="s">
        <v>285</v>
      </c>
      <c r="C123" s="56" t="s">
        <v>9</v>
      </c>
      <c r="D123" s="22" t="s">
        <v>286</v>
      </c>
      <c r="E123" s="59">
        <v>2016</v>
      </c>
      <c r="F123" s="61">
        <v>0</v>
      </c>
      <c r="G123" s="16">
        <f>IFERROR(VLOOKUP(A123,[1]Enseignement!$A$1:$I$156,8,FALSE),0)</f>
        <v>0</v>
      </c>
      <c r="H123" s="88">
        <v>0</v>
      </c>
      <c r="I123" s="78">
        <f t="shared" si="3"/>
        <v>0</v>
      </c>
    </row>
    <row r="124" spans="1:9" x14ac:dyDescent="0.2">
      <c r="A124" s="46" t="s">
        <v>29</v>
      </c>
      <c r="B124" s="55" t="s">
        <v>30</v>
      </c>
      <c r="C124" s="55" t="s">
        <v>9</v>
      </c>
      <c r="D124" s="22" t="s">
        <v>286</v>
      </c>
      <c r="E124" s="57">
        <v>2014</v>
      </c>
      <c r="F124" s="72">
        <v>0</v>
      </c>
      <c r="G124" s="54">
        <f>IFERROR(VLOOKUP(A124,[1]Enseignement!$A$1:$I$156,8,FALSE),0)</f>
        <v>2</v>
      </c>
      <c r="H124" s="88">
        <v>2</v>
      </c>
      <c r="I124" s="78">
        <f t="shared" si="3"/>
        <v>4.398119935336238E-3</v>
      </c>
    </row>
    <row r="125" spans="1:9" x14ac:dyDescent="0.2">
      <c r="A125" s="46" t="s">
        <v>31</v>
      </c>
      <c r="B125" s="55" t="s">
        <v>32</v>
      </c>
      <c r="C125" s="55" t="s">
        <v>9</v>
      </c>
      <c r="D125" s="22" t="s">
        <v>286</v>
      </c>
      <c r="E125" s="57">
        <v>2013</v>
      </c>
      <c r="F125" s="72">
        <v>0</v>
      </c>
      <c r="G125" s="54">
        <f>IFERROR(VLOOKUP(A125,[1]Enseignement!$A$1:$I$156,8,FALSE),0)</f>
        <v>0</v>
      </c>
      <c r="H125" s="88">
        <v>0</v>
      </c>
      <c r="I125" s="78">
        <f t="shared" si="3"/>
        <v>0</v>
      </c>
    </row>
    <row r="126" spans="1:9" x14ac:dyDescent="0.2">
      <c r="A126" s="46" t="s">
        <v>33</v>
      </c>
      <c r="B126" s="55" t="s">
        <v>34</v>
      </c>
      <c r="C126" s="55" t="s">
        <v>35</v>
      </c>
      <c r="D126" s="56" t="s">
        <v>286</v>
      </c>
      <c r="E126" s="57">
        <v>2013</v>
      </c>
      <c r="F126" s="72">
        <v>0</v>
      </c>
      <c r="G126" s="54">
        <f>IFERROR(VLOOKUP(A126,[1]Enseignement!$A$1:$I$156,8,FALSE),0)</f>
        <v>0</v>
      </c>
      <c r="H126" s="88">
        <v>0</v>
      </c>
      <c r="I126" s="78">
        <f t="shared" si="3"/>
        <v>0</v>
      </c>
    </row>
    <row r="127" spans="1:9" x14ac:dyDescent="0.2">
      <c r="A127" s="46" t="s">
        <v>36</v>
      </c>
      <c r="B127" s="55" t="s">
        <v>37</v>
      </c>
      <c r="C127" s="55" t="s">
        <v>12</v>
      </c>
      <c r="D127" s="22" t="s">
        <v>286</v>
      </c>
      <c r="E127" s="57">
        <v>2009</v>
      </c>
      <c r="F127" s="72">
        <v>39</v>
      </c>
      <c r="G127" s="54">
        <f>IFERROR(VLOOKUP(A127,[1]Enseignement!$A$1:$I$156,8,FALSE),0)</f>
        <v>39.5</v>
      </c>
      <c r="H127" s="88">
        <v>37.5</v>
      </c>
      <c r="I127" s="78">
        <f t="shared" si="3"/>
        <v>0.12875037497644315</v>
      </c>
    </row>
    <row r="128" spans="1:9" x14ac:dyDescent="0.2">
      <c r="A128" s="46" t="s">
        <v>407</v>
      </c>
      <c r="B128" s="55" t="s">
        <v>408</v>
      </c>
      <c r="C128" s="55" t="s">
        <v>35</v>
      </c>
      <c r="D128" s="22" t="s">
        <v>286</v>
      </c>
      <c r="E128" s="57">
        <v>2014</v>
      </c>
      <c r="F128" s="72">
        <v>0</v>
      </c>
      <c r="G128" s="88">
        <f>IFERROR(VLOOKUP(A128,[1]Enseignement!$A$1:$I$156,8,FALSE),0)</f>
        <v>0</v>
      </c>
      <c r="H128" s="88">
        <v>0</v>
      </c>
      <c r="I128" s="78">
        <f t="shared" si="3"/>
        <v>0</v>
      </c>
    </row>
    <row r="129" spans="1:9" x14ac:dyDescent="0.2">
      <c r="A129" s="46" t="s">
        <v>38</v>
      </c>
      <c r="B129" s="55" t="s">
        <v>39</v>
      </c>
      <c r="C129" s="55" t="s">
        <v>6</v>
      </c>
      <c r="D129" s="56" t="s">
        <v>286</v>
      </c>
      <c r="E129" s="57">
        <v>2009</v>
      </c>
      <c r="F129" s="72">
        <v>1539.5</v>
      </c>
      <c r="G129" s="54">
        <f>IFERROR(VLOOKUP(A129,[1]Enseignement!$A$1:$I$156,8,FALSE),0)</f>
        <v>1749.5</v>
      </c>
      <c r="H129" s="88">
        <v>1761</v>
      </c>
      <c r="I129" s="78">
        <f t="shared" ref="I129:I160" si="4">(100/$H$176*H129)*1/3+((100/$G$176*G129)*1/3+(100/$F$176*F129)*1/3)</f>
        <v>5.5982935186483296</v>
      </c>
    </row>
    <row r="130" spans="1:9" x14ac:dyDescent="0.2">
      <c r="A130" s="74" t="s">
        <v>287</v>
      </c>
      <c r="B130" s="56" t="s">
        <v>288</v>
      </c>
      <c r="C130" s="56" t="s">
        <v>9</v>
      </c>
      <c r="D130" s="22" t="s">
        <v>286</v>
      </c>
      <c r="E130" s="59">
        <v>2016</v>
      </c>
      <c r="F130" s="61">
        <v>0</v>
      </c>
      <c r="G130" s="16">
        <f>IFERROR(VLOOKUP(A130,[1]Enseignement!$A$1:$I$156,8,FALSE),0)</f>
        <v>0</v>
      </c>
      <c r="H130" s="88">
        <v>0</v>
      </c>
      <c r="I130" s="78">
        <f t="shared" si="4"/>
        <v>0</v>
      </c>
    </row>
    <row r="131" spans="1:9" x14ac:dyDescent="0.2">
      <c r="A131" s="74" t="s">
        <v>355</v>
      </c>
      <c r="B131" s="56" t="s">
        <v>356</v>
      </c>
      <c r="C131" s="56" t="s">
        <v>9</v>
      </c>
      <c r="D131" s="22" t="s">
        <v>286</v>
      </c>
      <c r="E131" s="59">
        <v>2017</v>
      </c>
      <c r="F131" s="61">
        <v>0</v>
      </c>
      <c r="G131" s="61">
        <v>0</v>
      </c>
      <c r="H131" s="88">
        <v>0</v>
      </c>
      <c r="I131" s="78">
        <f t="shared" si="4"/>
        <v>0</v>
      </c>
    </row>
    <row r="132" spans="1:9" x14ac:dyDescent="0.2">
      <c r="A132" s="75" t="s">
        <v>390</v>
      </c>
      <c r="B132" s="55" t="s">
        <v>40</v>
      </c>
      <c r="C132" s="55" t="s">
        <v>9</v>
      </c>
      <c r="D132" s="22" t="s">
        <v>286</v>
      </c>
      <c r="E132" s="57">
        <v>2013</v>
      </c>
      <c r="F132" s="72">
        <v>0</v>
      </c>
      <c r="G132" s="88">
        <f>IFERROR(VLOOKUP(A132,[1]Enseignement!$A$1:$I$156,8,FALSE),0)</f>
        <v>0</v>
      </c>
      <c r="H132" s="88">
        <v>0</v>
      </c>
      <c r="I132" s="78">
        <f t="shared" si="4"/>
        <v>0</v>
      </c>
    </row>
    <row r="133" spans="1:9" x14ac:dyDescent="0.2">
      <c r="A133" s="46" t="s">
        <v>41</v>
      </c>
      <c r="B133" s="55" t="s">
        <v>42</v>
      </c>
      <c r="C133" s="55" t="s">
        <v>9</v>
      </c>
      <c r="D133" s="22" t="s">
        <v>286</v>
      </c>
      <c r="E133" s="57">
        <v>2013</v>
      </c>
      <c r="F133" s="72">
        <v>0</v>
      </c>
      <c r="G133" s="54">
        <f>IFERROR(VLOOKUP(A133,[1]Enseignement!$A$1:$I$156,8,FALSE),0)</f>
        <v>0</v>
      </c>
      <c r="H133" s="88">
        <v>0</v>
      </c>
      <c r="I133" s="78">
        <f t="shared" si="4"/>
        <v>0</v>
      </c>
    </row>
    <row r="134" spans="1:9" x14ac:dyDescent="0.2">
      <c r="A134" s="46" t="s">
        <v>43</v>
      </c>
      <c r="B134" s="55" t="s">
        <v>44</v>
      </c>
      <c r="C134" s="55" t="s">
        <v>9</v>
      </c>
      <c r="D134" s="22" t="s">
        <v>286</v>
      </c>
      <c r="E134" s="57">
        <v>2010</v>
      </c>
      <c r="F134" s="72">
        <v>0</v>
      </c>
      <c r="G134" s="16">
        <f>IFERROR(VLOOKUP(A134,[1]Enseignement!$A$1:$I$156,8,FALSE),0)</f>
        <v>0</v>
      </c>
      <c r="H134" s="88">
        <v>0</v>
      </c>
      <c r="I134" s="78">
        <f t="shared" si="4"/>
        <v>0</v>
      </c>
    </row>
    <row r="135" spans="1:9" x14ac:dyDescent="0.2">
      <c r="A135" s="74" t="s">
        <v>357</v>
      </c>
      <c r="B135" s="56" t="s">
        <v>358</v>
      </c>
      <c r="C135" s="56" t="s">
        <v>9</v>
      </c>
      <c r="D135" s="22" t="s">
        <v>286</v>
      </c>
      <c r="E135" s="59">
        <v>2017</v>
      </c>
      <c r="F135" s="61">
        <v>0</v>
      </c>
      <c r="G135" s="61">
        <v>0</v>
      </c>
      <c r="H135" s="88">
        <v>0</v>
      </c>
      <c r="I135" s="78">
        <f t="shared" si="4"/>
        <v>0</v>
      </c>
    </row>
    <row r="136" spans="1:9" x14ac:dyDescent="0.2">
      <c r="A136" s="74" t="s">
        <v>289</v>
      </c>
      <c r="B136" s="56" t="s">
        <v>290</v>
      </c>
      <c r="C136" s="56" t="s">
        <v>35</v>
      </c>
      <c r="D136" s="22" t="s">
        <v>286</v>
      </c>
      <c r="E136" s="59">
        <v>2016</v>
      </c>
      <c r="F136" s="61">
        <v>0</v>
      </c>
      <c r="G136" s="16">
        <f>IFERROR(VLOOKUP(A136,[1]Enseignement!$A$1:$I$156,8,FALSE),0)</f>
        <v>0</v>
      </c>
      <c r="H136" s="88">
        <v>0</v>
      </c>
      <c r="I136" s="78">
        <f t="shared" si="4"/>
        <v>0</v>
      </c>
    </row>
    <row r="137" spans="1:9" x14ac:dyDescent="0.2">
      <c r="A137" s="46" t="s">
        <v>315</v>
      </c>
      <c r="B137" s="21" t="s">
        <v>45</v>
      </c>
      <c r="C137" s="21" t="s">
        <v>6</v>
      </c>
      <c r="D137" s="22" t="s">
        <v>286</v>
      </c>
      <c r="E137" s="23">
        <v>2009</v>
      </c>
      <c r="F137" s="34">
        <v>613.5</v>
      </c>
      <c r="G137" s="16">
        <f>IFERROR(VLOOKUP(A137,[1]Enseignement!$A$1:$I$156,8,FALSE),0)</f>
        <v>676.5</v>
      </c>
      <c r="H137" s="88">
        <v>683</v>
      </c>
      <c r="I137" s="78">
        <f t="shared" si="4"/>
        <v>2.1875310957845828</v>
      </c>
    </row>
    <row r="138" spans="1:9" x14ac:dyDescent="0.2">
      <c r="A138" s="46" t="s">
        <v>46</v>
      </c>
      <c r="B138" s="21" t="s">
        <v>47</v>
      </c>
      <c r="C138" s="21" t="s">
        <v>6</v>
      </c>
      <c r="D138" s="56" t="s">
        <v>286</v>
      </c>
      <c r="E138" s="23">
        <v>2009</v>
      </c>
      <c r="F138" s="34">
        <v>489</v>
      </c>
      <c r="G138" s="16">
        <f>IFERROR(VLOOKUP(A138,[1]Enseignement!$A$1:$I$156,8,FALSE),0)</f>
        <v>443.5</v>
      </c>
      <c r="H138" s="88">
        <v>465.5</v>
      </c>
      <c r="I138" s="78">
        <f t="shared" si="4"/>
        <v>1.551263932878747</v>
      </c>
    </row>
    <row r="139" spans="1:9" x14ac:dyDescent="0.2">
      <c r="A139" s="74" t="s">
        <v>291</v>
      </c>
      <c r="B139" s="56" t="s">
        <v>292</v>
      </c>
      <c r="C139" s="56" t="s">
        <v>35</v>
      </c>
      <c r="D139" s="22" t="s">
        <v>286</v>
      </c>
      <c r="E139" s="59">
        <v>2016</v>
      </c>
      <c r="F139" s="61">
        <v>0</v>
      </c>
      <c r="G139" s="16">
        <f>IFERROR(VLOOKUP(A139,[1]Enseignement!$A$1:$I$156,8,FALSE),0)</f>
        <v>0</v>
      </c>
      <c r="H139" s="88">
        <v>0</v>
      </c>
      <c r="I139" s="78">
        <f t="shared" si="4"/>
        <v>0</v>
      </c>
    </row>
    <row r="140" spans="1:9" x14ac:dyDescent="0.2">
      <c r="A140" s="46" t="s">
        <v>155</v>
      </c>
      <c r="B140" s="55" t="s">
        <v>156</v>
      </c>
      <c r="C140" s="55" t="s">
        <v>6</v>
      </c>
      <c r="D140" s="56" t="s">
        <v>293</v>
      </c>
      <c r="E140" s="57">
        <v>2009</v>
      </c>
      <c r="F140" s="72">
        <v>251.5</v>
      </c>
      <c r="G140" s="16">
        <f>IFERROR(VLOOKUP(A140,[1]Enseignement!$A$1:$I$156,8,FALSE),0)</f>
        <v>241.5</v>
      </c>
      <c r="H140" s="88">
        <v>244.5</v>
      </c>
      <c r="I140" s="78">
        <f t="shared" si="4"/>
        <v>0.81834025860909743</v>
      </c>
    </row>
    <row r="141" spans="1:9" x14ac:dyDescent="0.2">
      <c r="A141" s="46" t="s">
        <v>306</v>
      </c>
      <c r="B141" s="21" t="s">
        <v>307</v>
      </c>
      <c r="C141" s="21" t="s">
        <v>35</v>
      </c>
      <c r="D141" s="53" t="s">
        <v>293</v>
      </c>
      <c r="E141" s="23">
        <v>2015</v>
      </c>
      <c r="F141" s="34">
        <v>0</v>
      </c>
      <c r="G141" s="16">
        <f>IFERROR(VLOOKUP(A141,[1]Enseignement!$A$1:$I$156,8,FALSE),0)</f>
        <v>0</v>
      </c>
      <c r="H141" s="88">
        <v>0</v>
      </c>
      <c r="I141" s="78">
        <f t="shared" si="4"/>
        <v>0</v>
      </c>
    </row>
    <row r="142" spans="1:9" x14ac:dyDescent="0.2">
      <c r="A142" s="46" t="s">
        <v>157</v>
      </c>
      <c r="B142" s="55" t="s">
        <v>158</v>
      </c>
      <c r="C142" s="55" t="s">
        <v>6</v>
      </c>
      <c r="D142" s="22" t="s">
        <v>293</v>
      </c>
      <c r="E142" s="57">
        <v>2009</v>
      </c>
      <c r="F142" s="72">
        <v>1007.5</v>
      </c>
      <c r="G142" s="16">
        <f>IFERROR(VLOOKUP(A142,[1]Enseignement!$A$1:$I$156,8,FALSE),0)</f>
        <v>1038.5</v>
      </c>
      <c r="H142" s="88">
        <v>1065</v>
      </c>
      <c r="I142" s="78">
        <f t="shared" si="4"/>
        <v>3.4501262320781398</v>
      </c>
    </row>
    <row r="143" spans="1:9" x14ac:dyDescent="0.2">
      <c r="A143" s="46" t="s">
        <v>159</v>
      </c>
      <c r="B143" s="21" t="s">
        <v>160</v>
      </c>
      <c r="C143" s="21" t="s">
        <v>12</v>
      </c>
      <c r="D143" s="22" t="s">
        <v>293</v>
      </c>
      <c r="E143" s="23">
        <v>2009</v>
      </c>
      <c r="F143" s="34">
        <v>24</v>
      </c>
      <c r="G143" s="16">
        <f>IFERROR(VLOOKUP(A143,[1]Enseignement!$A$1:$I$156,8,FALSE),0)</f>
        <v>21</v>
      </c>
      <c r="H143" s="88">
        <v>19.5</v>
      </c>
      <c r="I143" s="78">
        <f t="shared" si="4"/>
        <v>7.1666800904945566E-2</v>
      </c>
    </row>
    <row r="144" spans="1:9" x14ac:dyDescent="0.2">
      <c r="A144" s="46" t="s">
        <v>308</v>
      </c>
      <c r="B144" s="55" t="s">
        <v>309</v>
      </c>
      <c r="C144" s="55" t="s">
        <v>35</v>
      </c>
      <c r="D144" s="87" t="s">
        <v>293</v>
      </c>
      <c r="E144" s="57">
        <v>2015</v>
      </c>
      <c r="F144" s="72">
        <v>0</v>
      </c>
      <c r="G144" s="54">
        <f>IFERROR(VLOOKUP(A144,[1]Enseignement!$A$1:$I$156,8,FALSE),0)</f>
        <v>0</v>
      </c>
      <c r="H144" s="88">
        <v>0</v>
      </c>
      <c r="I144" s="78">
        <f t="shared" si="4"/>
        <v>0</v>
      </c>
    </row>
    <row r="145" spans="1:9" x14ac:dyDescent="0.2">
      <c r="A145" s="46" t="s">
        <v>161</v>
      </c>
      <c r="B145" s="55" t="s">
        <v>162</v>
      </c>
      <c r="C145" s="55" t="s">
        <v>12</v>
      </c>
      <c r="D145" s="22" t="s">
        <v>293</v>
      </c>
      <c r="E145" s="57">
        <v>2009</v>
      </c>
      <c r="F145" s="72">
        <v>7.5</v>
      </c>
      <c r="G145" s="16">
        <f>IFERROR(VLOOKUP(A145,[1]Enseignement!$A$1:$I$156,8,FALSE),0)</f>
        <v>14.5</v>
      </c>
      <c r="H145" s="88">
        <v>17</v>
      </c>
      <c r="I145" s="78">
        <f t="shared" si="4"/>
        <v>4.305293070977495E-2</v>
      </c>
    </row>
    <row r="146" spans="1:9" x14ac:dyDescent="0.2">
      <c r="A146" s="46" t="s">
        <v>163</v>
      </c>
      <c r="B146" s="55" t="s">
        <v>164</v>
      </c>
      <c r="C146" s="55" t="s">
        <v>9</v>
      </c>
      <c r="D146" s="22" t="s">
        <v>293</v>
      </c>
      <c r="E146" s="57">
        <v>2013</v>
      </c>
      <c r="F146" s="72">
        <v>0</v>
      </c>
      <c r="G146" s="16">
        <f>IFERROR(VLOOKUP(A146,[1]Enseignement!$A$1:$I$156,8,FALSE),0)</f>
        <v>0</v>
      </c>
      <c r="H146" s="88">
        <v>0</v>
      </c>
      <c r="I146" s="78">
        <f t="shared" si="4"/>
        <v>0</v>
      </c>
    </row>
    <row r="147" spans="1:9" x14ac:dyDescent="0.2">
      <c r="A147" s="46" t="s">
        <v>165</v>
      </c>
      <c r="B147" s="21" t="s">
        <v>166</v>
      </c>
      <c r="C147" s="21" t="s">
        <v>6</v>
      </c>
      <c r="D147" s="22" t="s">
        <v>293</v>
      </c>
      <c r="E147" s="23">
        <v>2009</v>
      </c>
      <c r="F147" s="34">
        <v>875</v>
      </c>
      <c r="G147" s="16">
        <f>IFERROR(VLOOKUP(A147,[1]Enseignement!$A$1:$I$156,8,FALSE),0)</f>
        <v>849</v>
      </c>
      <c r="H147" s="88">
        <v>830.5</v>
      </c>
      <c r="I147" s="78">
        <f t="shared" si="4"/>
        <v>2.8352296422791516</v>
      </c>
    </row>
    <row r="148" spans="1:9" x14ac:dyDescent="0.2">
      <c r="A148" s="74" t="s">
        <v>317</v>
      </c>
      <c r="B148" s="56" t="s">
        <v>318</v>
      </c>
      <c r="C148" s="56" t="s">
        <v>66</v>
      </c>
      <c r="D148" s="22" t="s">
        <v>293</v>
      </c>
      <c r="E148" s="59">
        <v>2016</v>
      </c>
      <c r="F148" s="61">
        <v>0</v>
      </c>
      <c r="G148" s="16">
        <f>IFERROR(VLOOKUP(A148,[1]Enseignement!$A$1:$I$156,8,FALSE),0)</f>
        <v>0</v>
      </c>
      <c r="H148" s="88">
        <v>0</v>
      </c>
      <c r="I148" s="78">
        <f t="shared" si="4"/>
        <v>0</v>
      </c>
    </row>
    <row r="149" spans="1:9" x14ac:dyDescent="0.2">
      <c r="A149" s="74" t="s">
        <v>294</v>
      </c>
      <c r="B149" s="56" t="s">
        <v>295</v>
      </c>
      <c r="C149" s="56" t="s">
        <v>9</v>
      </c>
      <c r="D149" s="56" t="s">
        <v>293</v>
      </c>
      <c r="E149" s="59">
        <v>2016</v>
      </c>
      <c r="F149" s="61">
        <v>0</v>
      </c>
      <c r="G149" s="54">
        <f>IFERROR(VLOOKUP(A149,[1]Enseignement!$A$1:$I$156,8,FALSE),0)</f>
        <v>0</v>
      </c>
      <c r="H149" s="88">
        <v>0</v>
      </c>
      <c r="I149" s="78">
        <f t="shared" si="4"/>
        <v>0</v>
      </c>
    </row>
    <row r="150" spans="1:9" x14ac:dyDescent="0.2">
      <c r="A150" s="46" t="s">
        <v>167</v>
      </c>
      <c r="B150" s="55" t="s">
        <v>168</v>
      </c>
      <c r="C150" s="55" t="s">
        <v>9</v>
      </c>
      <c r="D150" s="56" t="s">
        <v>293</v>
      </c>
      <c r="E150" s="57">
        <v>2014</v>
      </c>
      <c r="F150" s="72">
        <v>0</v>
      </c>
      <c r="G150" s="54">
        <f>IFERROR(VLOOKUP(A150,[1]Enseignement!$A$1:$I$156,8,FALSE),0)</f>
        <v>0</v>
      </c>
      <c r="H150" s="88">
        <v>1</v>
      </c>
      <c r="I150" s="78">
        <f t="shared" si="4"/>
        <v>1.078574125006741E-3</v>
      </c>
    </row>
    <row r="151" spans="1:9" x14ac:dyDescent="0.2">
      <c r="A151" s="46" t="s">
        <v>251</v>
      </c>
      <c r="B151" s="55" t="s">
        <v>252</v>
      </c>
      <c r="C151" s="55" t="s">
        <v>6</v>
      </c>
      <c r="D151" s="55" t="s">
        <v>404</v>
      </c>
      <c r="E151" s="57">
        <v>2009</v>
      </c>
      <c r="F151" s="72">
        <v>142</v>
      </c>
      <c r="G151" s="54">
        <f>IFERROR(VLOOKUP(A151,[1]Enseignement!$A$1:$I$156,8,FALSE),0)</f>
        <v>179.5</v>
      </c>
      <c r="H151" s="88">
        <v>167</v>
      </c>
      <c r="I151" s="78">
        <f t="shared" si="4"/>
        <v>0.54161680403144208</v>
      </c>
    </row>
    <row r="152" spans="1:9" x14ac:dyDescent="0.2">
      <c r="A152" s="46" t="s">
        <v>212</v>
      </c>
      <c r="B152" s="55" t="s">
        <v>213</v>
      </c>
      <c r="C152" s="55" t="s">
        <v>9</v>
      </c>
      <c r="D152" s="56" t="s">
        <v>402</v>
      </c>
      <c r="E152" s="57">
        <v>2015</v>
      </c>
      <c r="F152" s="72">
        <v>0</v>
      </c>
      <c r="G152" s="88">
        <f>IFERROR(VLOOKUP(A152,[1]Enseignement!$A$1:$I$156,8,FALSE),0)</f>
        <v>0</v>
      </c>
      <c r="H152" s="88">
        <v>0</v>
      </c>
      <c r="I152" s="78">
        <f t="shared" si="4"/>
        <v>0</v>
      </c>
    </row>
    <row r="153" spans="1:9" x14ac:dyDescent="0.2">
      <c r="A153" s="46" t="s">
        <v>214</v>
      </c>
      <c r="B153" s="55" t="s">
        <v>215</v>
      </c>
      <c r="C153" s="55" t="s">
        <v>6</v>
      </c>
      <c r="D153" s="56" t="s">
        <v>402</v>
      </c>
      <c r="E153" s="57">
        <v>2009</v>
      </c>
      <c r="F153" s="72">
        <v>964.5</v>
      </c>
      <c r="G153" s="54">
        <f>IFERROR(VLOOKUP(A153,[1]Enseignement!$A$1:$I$156,8,FALSE),0)</f>
        <v>1013.5</v>
      </c>
      <c r="H153" s="88">
        <v>1052.5</v>
      </c>
      <c r="I153" s="78">
        <f t="shared" si="4"/>
        <v>3.3600698544835508</v>
      </c>
    </row>
    <row r="154" spans="1:9" s="48" customFormat="1" x14ac:dyDescent="0.2">
      <c r="A154" s="74" t="s">
        <v>296</v>
      </c>
      <c r="B154" s="56" t="s">
        <v>297</v>
      </c>
      <c r="C154" s="56" t="s">
        <v>35</v>
      </c>
      <c r="D154" s="56" t="s">
        <v>402</v>
      </c>
      <c r="E154" s="59">
        <v>2016</v>
      </c>
      <c r="F154" s="61">
        <v>0</v>
      </c>
      <c r="G154" s="54">
        <f>IFERROR(VLOOKUP(A154,[1]Enseignement!$A$1:$I$156,8,FALSE),0)</f>
        <v>0</v>
      </c>
      <c r="H154" s="88">
        <v>0</v>
      </c>
      <c r="I154" s="78">
        <f t="shared" si="4"/>
        <v>0</v>
      </c>
    </row>
    <row r="155" spans="1:9" s="48" customFormat="1" x14ac:dyDescent="0.2">
      <c r="A155" s="46" t="s">
        <v>216</v>
      </c>
      <c r="B155" s="55" t="s">
        <v>217</v>
      </c>
      <c r="C155" s="55" t="s">
        <v>6</v>
      </c>
      <c r="D155" s="56" t="s">
        <v>402</v>
      </c>
      <c r="E155" s="57">
        <v>2009</v>
      </c>
      <c r="F155" s="72">
        <v>461</v>
      </c>
      <c r="G155" s="54">
        <f>IFERROR(VLOOKUP(A155,[1]Enseignement!$A$1:$I$156,8,FALSE),0)</f>
        <v>520</v>
      </c>
      <c r="H155" s="88">
        <v>532.5</v>
      </c>
      <c r="I155" s="78">
        <f t="shared" si="4"/>
        <v>1.6776237629844648</v>
      </c>
    </row>
    <row r="156" spans="1:9" s="48" customFormat="1" x14ac:dyDescent="0.2">
      <c r="A156" s="74" t="s">
        <v>359</v>
      </c>
      <c r="B156" s="56" t="s">
        <v>360</v>
      </c>
      <c r="C156" s="56" t="s">
        <v>9</v>
      </c>
      <c r="D156" s="56" t="s">
        <v>402</v>
      </c>
      <c r="E156" s="59">
        <v>2017</v>
      </c>
      <c r="F156" s="61">
        <v>0</v>
      </c>
      <c r="G156" s="61">
        <v>0</v>
      </c>
      <c r="H156" s="88">
        <v>0</v>
      </c>
      <c r="I156" s="78">
        <f t="shared" si="4"/>
        <v>0</v>
      </c>
    </row>
    <row r="157" spans="1:9" s="48" customFormat="1" x14ac:dyDescent="0.2">
      <c r="A157" s="46" t="s">
        <v>219</v>
      </c>
      <c r="B157" s="55" t="s">
        <v>220</v>
      </c>
      <c r="C157" s="55" t="s">
        <v>9</v>
      </c>
      <c r="D157" s="56" t="s">
        <v>402</v>
      </c>
      <c r="E157" s="57">
        <v>2009</v>
      </c>
      <c r="F157" s="72">
        <v>32.5</v>
      </c>
      <c r="G157" s="54">
        <f>IFERROR(VLOOKUP(A157,[1]Enseignement!$A$1:$I$156,8,FALSE),0)</f>
        <v>32.5</v>
      </c>
      <c r="H157" s="88">
        <v>47</v>
      </c>
      <c r="I157" s="78">
        <f t="shared" si="4"/>
        <v>0.12381265251478321</v>
      </c>
    </row>
    <row r="158" spans="1:9" s="48" customFormat="1" x14ac:dyDescent="0.2">
      <c r="A158" s="74" t="s">
        <v>298</v>
      </c>
      <c r="B158" s="56" t="s">
        <v>299</v>
      </c>
      <c r="C158" s="56" t="s">
        <v>35</v>
      </c>
      <c r="D158" s="56" t="s">
        <v>402</v>
      </c>
      <c r="E158" s="59">
        <v>2016</v>
      </c>
      <c r="F158" s="61">
        <v>0</v>
      </c>
      <c r="G158" s="54">
        <f>IFERROR(VLOOKUP(A158,[1]Enseignement!$A$1:$I$156,8,FALSE),0)</f>
        <v>0</v>
      </c>
      <c r="H158" s="88">
        <v>0</v>
      </c>
      <c r="I158" s="78">
        <f t="shared" si="4"/>
        <v>0</v>
      </c>
    </row>
    <row r="159" spans="1:9" s="48" customFormat="1" x14ac:dyDescent="0.2">
      <c r="A159" s="46" t="s">
        <v>221</v>
      </c>
      <c r="B159" s="55" t="s">
        <v>222</v>
      </c>
      <c r="C159" s="55" t="s">
        <v>9</v>
      </c>
      <c r="D159" s="56" t="s">
        <v>402</v>
      </c>
      <c r="E159" s="57">
        <v>2010</v>
      </c>
      <c r="F159" s="72">
        <v>0</v>
      </c>
      <c r="G159" s="54">
        <f>IFERROR(VLOOKUP(A159,[1]Enseignement!$A$1:$I$156,8,FALSE),0)</f>
        <v>0</v>
      </c>
      <c r="H159" s="88">
        <v>0</v>
      </c>
      <c r="I159" s="78">
        <f t="shared" si="4"/>
        <v>0</v>
      </c>
    </row>
    <row r="160" spans="1:9" s="48" customFormat="1" x14ac:dyDescent="0.2">
      <c r="A160" s="46" t="s">
        <v>374</v>
      </c>
      <c r="B160" s="55" t="s">
        <v>218</v>
      </c>
      <c r="C160" s="55" t="s">
        <v>12</v>
      </c>
      <c r="D160" s="56" t="s">
        <v>402</v>
      </c>
      <c r="E160" s="57">
        <v>2009</v>
      </c>
      <c r="F160" s="72">
        <v>19.5</v>
      </c>
      <c r="G160" s="54">
        <v>25.5</v>
      </c>
      <c r="H160" s="88">
        <v>25.5</v>
      </c>
      <c r="I160" s="78">
        <f t="shared" si="4"/>
        <v>7.8098356427320006E-2</v>
      </c>
    </row>
    <row r="161" spans="1:9" s="48" customFormat="1" x14ac:dyDescent="0.2">
      <c r="A161" s="46" t="s">
        <v>223</v>
      </c>
      <c r="B161" s="55" t="s">
        <v>224</v>
      </c>
      <c r="C161" s="55" t="s">
        <v>12</v>
      </c>
      <c r="D161" s="56" t="s">
        <v>405</v>
      </c>
      <c r="E161" s="57">
        <v>2009</v>
      </c>
      <c r="F161" s="72">
        <v>19.5</v>
      </c>
      <c r="G161" s="54">
        <f>IFERROR(VLOOKUP(A161,[1]Enseignement!$A$1:$I$156,8,FALSE),0)</f>
        <v>23</v>
      </c>
      <c r="H161" s="88">
        <v>27</v>
      </c>
      <c r="I161" s="78">
        <f t="shared" ref="I161:I175" si="5">(100/$H$176*H161)*1/3+((100/$G$176*G161)*1/3+(100/$F$176*F161)*1/3)</f>
        <v>7.6915003008176663E-2</v>
      </c>
    </row>
    <row r="162" spans="1:9" s="48" customFormat="1" x14ac:dyDescent="0.2">
      <c r="A162" s="46" t="s">
        <v>312</v>
      </c>
      <c r="B162" s="55" t="s">
        <v>313</v>
      </c>
      <c r="C162" s="55" t="s">
        <v>66</v>
      </c>
      <c r="D162" s="56" t="s">
        <v>405</v>
      </c>
      <c r="E162" s="57">
        <v>2015</v>
      </c>
      <c r="F162" s="72">
        <v>0</v>
      </c>
      <c r="G162" s="54">
        <f>IFERROR(VLOOKUP(A162,[1]Enseignement!$A$1:$I$156,8,FALSE),0)</f>
        <v>0</v>
      </c>
      <c r="H162" s="88">
        <v>0</v>
      </c>
      <c r="I162" s="78">
        <f t="shared" si="5"/>
        <v>0</v>
      </c>
    </row>
    <row r="163" spans="1:9" s="48" customFormat="1" x14ac:dyDescent="0.2">
      <c r="A163" s="46" t="s">
        <v>226</v>
      </c>
      <c r="B163" s="55" t="s">
        <v>227</v>
      </c>
      <c r="C163" s="55" t="s">
        <v>12</v>
      </c>
      <c r="D163" s="56" t="s">
        <v>405</v>
      </c>
      <c r="E163" s="57">
        <v>2009</v>
      </c>
      <c r="F163" s="72">
        <v>26</v>
      </c>
      <c r="G163" s="54">
        <f>IFERROR(VLOOKUP(A163,[1]Enseignement!$A$1:$I$156,8,FALSE),0)</f>
        <v>21.5</v>
      </c>
      <c r="H163" s="88">
        <v>18</v>
      </c>
      <c r="I163" s="78">
        <f t="shared" si="5"/>
        <v>7.2867882869718237E-2</v>
      </c>
    </row>
    <row r="164" spans="1:9" s="48" customFormat="1" x14ac:dyDescent="0.2">
      <c r="A164" s="46" t="s">
        <v>228</v>
      </c>
      <c r="B164" s="55" t="s">
        <v>229</v>
      </c>
      <c r="C164" s="55" t="s">
        <v>66</v>
      </c>
      <c r="D164" s="56" t="s">
        <v>405</v>
      </c>
      <c r="E164" s="57">
        <v>2012</v>
      </c>
      <c r="F164" s="72">
        <v>3</v>
      </c>
      <c r="G164" s="54">
        <f>IFERROR(VLOOKUP(A164,[1]Enseignement!$A$1:$I$156,8,FALSE),0)</f>
        <v>3</v>
      </c>
      <c r="H164" s="88">
        <v>3</v>
      </c>
      <c r="I164" s="78">
        <f t="shared" si="5"/>
        <v>9.9852302494325054E-3</v>
      </c>
    </row>
    <row r="165" spans="1:9" s="48" customFormat="1" x14ac:dyDescent="0.2">
      <c r="A165" s="46" t="s">
        <v>230</v>
      </c>
      <c r="B165" s="55" t="s">
        <v>231</v>
      </c>
      <c r="C165" s="55" t="s">
        <v>9</v>
      </c>
      <c r="D165" s="56" t="s">
        <v>405</v>
      </c>
      <c r="E165" s="57">
        <v>2014</v>
      </c>
      <c r="F165" s="72">
        <v>0</v>
      </c>
      <c r="G165" s="54">
        <f>IFERROR(VLOOKUP(A165,[1]Enseignement!$A$1:$I$156,8,FALSE),0)</f>
        <v>0</v>
      </c>
      <c r="H165" s="88">
        <v>0</v>
      </c>
      <c r="I165" s="78">
        <f t="shared" si="5"/>
        <v>0</v>
      </c>
    </row>
    <row r="166" spans="1:9" s="48" customFormat="1" x14ac:dyDescent="0.2">
      <c r="A166" s="46" t="s">
        <v>232</v>
      </c>
      <c r="B166" s="55" t="s">
        <v>233</v>
      </c>
      <c r="C166" s="55" t="s">
        <v>6</v>
      </c>
      <c r="D166" s="56" t="s">
        <v>405</v>
      </c>
      <c r="E166" s="57">
        <v>2009</v>
      </c>
      <c r="F166" s="72">
        <v>1491</v>
      </c>
      <c r="G166" s="54">
        <f>IFERROR(VLOOKUP(A166,[1]Enseignement!$A$1:$I$156,8,FALSE),0)</f>
        <v>1476</v>
      </c>
      <c r="H166" s="88">
        <v>1393.5</v>
      </c>
      <c r="I166" s="78">
        <f t="shared" si="5"/>
        <v>4.8406911691398768</v>
      </c>
    </row>
    <row r="167" spans="1:9" s="48" customFormat="1" x14ac:dyDescent="0.2">
      <c r="A167" s="46" t="s">
        <v>234</v>
      </c>
      <c r="B167" s="55" t="s">
        <v>235</v>
      </c>
      <c r="C167" s="55" t="s">
        <v>9</v>
      </c>
      <c r="D167" s="56" t="s">
        <v>405</v>
      </c>
      <c r="E167" s="57">
        <v>2012</v>
      </c>
      <c r="F167" s="72">
        <v>0</v>
      </c>
      <c r="G167" s="54">
        <f>IFERROR(VLOOKUP(A167,[1]Enseignement!$A$1:$I$156,8,FALSE),0)</f>
        <v>0</v>
      </c>
      <c r="H167" s="88">
        <v>0</v>
      </c>
      <c r="I167" s="78">
        <f t="shared" si="5"/>
        <v>0</v>
      </c>
    </row>
    <row r="168" spans="1:9" s="48" customFormat="1" x14ac:dyDescent="0.2">
      <c r="A168" s="46" t="s">
        <v>236</v>
      </c>
      <c r="B168" s="55" t="s">
        <v>237</v>
      </c>
      <c r="C168" s="55" t="s">
        <v>9</v>
      </c>
      <c r="D168" s="56" t="s">
        <v>405</v>
      </c>
      <c r="E168" s="57">
        <v>2011</v>
      </c>
      <c r="F168" s="72">
        <v>0</v>
      </c>
      <c r="G168" s="54">
        <f>IFERROR(VLOOKUP(A168,[1]Enseignement!$A$1:$I$156,8,FALSE),0)</f>
        <v>0</v>
      </c>
      <c r="H168" s="88">
        <v>0</v>
      </c>
      <c r="I168" s="78">
        <f t="shared" si="5"/>
        <v>0</v>
      </c>
    </row>
    <row r="169" spans="1:9" s="48" customFormat="1" x14ac:dyDescent="0.2">
      <c r="A169" s="46" t="s">
        <v>238</v>
      </c>
      <c r="B169" s="55" t="s">
        <v>239</v>
      </c>
      <c r="C169" s="55" t="s">
        <v>9</v>
      </c>
      <c r="D169" s="56" t="s">
        <v>405</v>
      </c>
      <c r="E169" s="57">
        <v>2012</v>
      </c>
      <c r="F169" s="72">
        <v>0</v>
      </c>
      <c r="G169" s="88">
        <f>IFERROR(VLOOKUP(A169,[1]Enseignement!$A$1:$I$156,8,FALSE),0)</f>
        <v>2.5</v>
      </c>
      <c r="H169" s="88">
        <v>0</v>
      </c>
      <c r="I169" s="78">
        <f t="shared" si="5"/>
        <v>2.8012146066534447E-3</v>
      </c>
    </row>
    <row r="170" spans="1:9" s="48" customFormat="1" x14ac:dyDescent="0.2">
      <c r="A170" s="46" t="s">
        <v>240</v>
      </c>
      <c r="B170" s="55" t="s">
        <v>241</v>
      </c>
      <c r="C170" s="55" t="s">
        <v>66</v>
      </c>
      <c r="D170" s="56" t="s">
        <v>405</v>
      </c>
      <c r="E170" s="57">
        <v>2010</v>
      </c>
      <c r="F170" s="72">
        <v>0</v>
      </c>
      <c r="G170" s="54">
        <f>IFERROR(VLOOKUP(A170,[1]Enseignement!$A$1:$I$156,8,FALSE),0)</f>
        <v>0</v>
      </c>
      <c r="H170" s="88">
        <v>0</v>
      </c>
      <c r="I170" s="78">
        <f t="shared" si="5"/>
        <v>0</v>
      </c>
    </row>
    <row r="171" spans="1:9" s="48" customFormat="1" x14ac:dyDescent="0.2">
      <c r="A171" s="46" t="s">
        <v>242</v>
      </c>
      <c r="B171" s="55" t="s">
        <v>243</v>
      </c>
      <c r="C171" s="55" t="s">
        <v>9</v>
      </c>
      <c r="D171" s="56" t="s">
        <v>405</v>
      </c>
      <c r="E171" s="57">
        <v>2013</v>
      </c>
      <c r="F171" s="72">
        <v>0.5</v>
      </c>
      <c r="G171" s="54">
        <f>IFERROR(VLOOKUP(A171,[1]Enseignement!$A$1:$I$156,8,FALSE),0)</f>
        <v>0</v>
      </c>
      <c r="H171" s="88">
        <v>0.5</v>
      </c>
      <c r="I171" s="78">
        <f t="shared" si="5"/>
        <v>1.1039621202413952E-3</v>
      </c>
    </row>
    <row r="172" spans="1:9" s="48" customFormat="1" x14ac:dyDescent="0.2">
      <c r="A172" s="46" t="s">
        <v>367</v>
      </c>
      <c r="B172" s="55" t="s">
        <v>225</v>
      </c>
      <c r="C172" s="55" t="s">
        <v>6</v>
      </c>
      <c r="D172" s="56" t="s">
        <v>405</v>
      </c>
      <c r="E172" s="57">
        <v>2009</v>
      </c>
      <c r="F172" s="72">
        <v>513.5</v>
      </c>
      <c r="G172" s="54">
        <v>560.5</v>
      </c>
      <c r="H172" s="88">
        <v>592.5</v>
      </c>
      <c r="I172" s="78">
        <f t="shared" si="5"/>
        <v>1.8470087681751477</v>
      </c>
    </row>
    <row r="173" spans="1:9" s="48" customFormat="1" x14ac:dyDescent="0.2">
      <c r="A173" s="46" t="s">
        <v>388</v>
      </c>
      <c r="B173" s="55" t="s">
        <v>389</v>
      </c>
      <c r="C173" s="55" t="s">
        <v>66</v>
      </c>
      <c r="D173" s="87" t="s">
        <v>405</v>
      </c>
      <c r="E173" s="50">
        <v>2012</v>
      </c>
      <c r="F173" s="72">
        <v>0</v>
      </c>
      <c r="G173" s="54">
        <f>IFERROR(VLOOKUP(A173,[1]Enseignement!$A$1:$I$156,8,FALSE),0)</f>
        <v>0</v>
      </c>
      <c r="H173" s="88">
        <v>0.5</v>
      </c>
      <c r="I173" s="78">
        <f t="shared" si="5"/>
        <v>5.3928706250337048E-4</v>
      </c>
    </row>
    <row r="174" spans="1:9" s="48" customFormat="1" x14ac:dyDescent="0.2">
      <c r="A174" s="46" t="s">
        <v>368</v>
      </c>
      <c r="B174" s="55" t="s">
        <v>369</v>
      </c>
      <c r="C174" s="55" t="s">
        <v>66</v>
      </c>
      <c r="D174" s="56" t="s">
        <v>405</v>
      </c>
      <c r="E174" s="57">
        <v>2009</v>
      </c>
      <c r="F174" s="72">
        <v>0</v>
      </c>
      <c r="G174" s="54">
        <f>IFERROR(VLOOKUP(A174,[1]Enseignement!$A$1:$I$156,8,FALSE),0)</f>
        <v>0</v>
      </c>
      <c r="H174" s="88">
        <v>0</v>
      </c>
      <c r="I174" s="78">
        <f t="shared" si="5"/>
        <v>0</v>
      </c>
    </row>
    <row r="175" spans="1:9" s="48" customFormat="1" x14ac:dyDescent="0.2">
      <c r="A175" s="46" t="s">
        <v>124</v>
      </c>
      <c r="B175" s="55" t="s">
        <v>125</v>
      </c>
      <c r="C175" s="55" t="s">
        <v>126</v>
      </c>
      <c r="D175" s="56" t="s">
        <v>400</v>
      </c>
      <c r="E175" s="57">
        <v>2009</v>
      </c>
      <c r="F175" s="72">
        <v>185.5</v>
      </c>
      <c r="G175" s="54">
        <f>IFERROR(VLOOKUP(A175,[1]Enseignement!$A$1:$I$156,8,FALSE),0)</f>
        <v>143.5</v>
      </c>
      <c r="H175" s="88">
        <v>126</v>
      </c>
      <c r="I175" s="78">
        <f t="shared" si="5"/>
        <v>0.50618450459356423</v>
      </c>
    </row>
    <row r="176" spans="1:9" x14ac:dyDescent="0.2">
      <c r="F176" s="80">
        <f>SUM(F2:F175)</f>
        <v>29515.5</v>
      </c>
      <c r="G176" s="80">
        <f>SUM(G2:G175)</f>
        <v>29749</v>
      </c>
      <c r="H176" s="80">
        <f>SUM(H2:H175)</f>
        <v>30905</v>
      </c>
      <c r="I176" s="80">
        <f>SUM(I2:I175)</f>
        <v>99.999999999999972</v>
      </c>
    </row>
    <row r="178" spans="8:9" x14ac:dyDescent="0.2">
      <c r="H178" s="5"/>
      <c r="I178" s="5"/>
    </row>
    <row r="179" spans="8:9" x14ac:dyDescent="0.2">
      <c r="H179" s="5"/>
      <c r="I179" s="5"/>
    </row>
    <row r="180" spans="8:9" x14ac:dyDescent="0.2">
      <c r="H180" s="5"/>
      <c r="I180" s="5"/>
    </row>
    <row r="181" spans="8:9" x14ac:dyDescent="0.2">
      <c r="H181" s="5"/>
      <c r="I181" s="5"/>
    </row>
    <row r="182" spans="8:9" x14ac:dyDescent="0.2">
      <c r="H182" s="5"/>
      <c r="I182" s="5"/>
    </row>
    <row r="183" spans="8:9" x14ac:dyDescent="0.2">
      <c r="H183" s="5"/>
      <c r="I183" s="5"/>
    </row>
    <row r="184" spans="8:9" x14ac:dyDescent="0.2">
      <c r="H184" s="5"/>
      <c r="I184" s="5"/>
    </row>
    <row r="185" spans="8:9" x14ac:dyDescent="0.2">
      <c r="H185" s="5"/>
      <c r="I185" s="5"/>
    </row>
    <row r="186" spans="8:9" x14ac:dyDescent="0.2">
      <c r="H186" s="5"/>
      <c r="I186" s="5"/>
    </row>
    <row r="187" spans="8:9" x14ac:dyDescent="0.2">
      <c r="H187" s="5"/>
      <c r="I187" s="5"/>
    </row>
    <row r="188" spans="8:9" x14ac:dyDescent="0.2">
      <c r="H188" s="5"/>
      <c r="I188" s="5"/>
    </row>
    <row r="189" spans="8:9" x14ac:dyDescent="0.2">
      <c r="H189" s="5"/>
      <c r="I189" s="5"/>
    </row>
    <row r="190" spans="8:9" x14ac:dyDescent="0.2">
      <c r="H190" s="5"/>
      <c r="I190" s="5"/>
    </row>
    <row r="191" spans="8:9" x14ac:dyDescent="0.2">
      <c r="H191" s="5"/>
      <c r="I191" s="5"/>
    </row>
    <row r="192" spans="8:9" x14ac:dyDescent="0.2">
      <c r="H192" s="5"/>
      <c r="I192" s="5"/>
    </row>
    <row r="193" spans="8:9" x14ac:dyDescent="0.2">
      <c r="H193" s="5"/>
      <c r="I193" s="5"/>
    </row>
  </sheetData>
  <autoFilter ref="A1:I176"/>
  <pageMargins left="0.7" right="0.7" top="0.75" bottom="0.75" header="0.3" footer="0.3"/>
  <pageSetup paperSize="8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zoomScaleNormal="100" workbookViewId="0">
      <selection activeCell="K172" sqref="K172"/>
    </sheetView>
  </sheetViews>
  <sheetFormatPr baseColWidth="10" defaultRowHeight="12.75" x14ac:dyDescent="0.2"/>
  <cols>
    <col min="1" max="1" width="17.42578125" style="95" bestFit="1" customWidth="1"/>
    <col min="2" max="2" width="45.5703125" bestFit="1" customWidth="1"/>
    <col min="3" max="3" width="9.42578125" bestFit="1" customWidth="1"/>
    <col min="4" max="4" width="31" bestFit="1" customWidth="1"/>
    <col min="6" max="6" width="12.7109375" customWidth="1"/>
    <col min="11" max="11" width="12.5703125" bestFit="1" customWidth="1"/>
  </cols>
  <sheetData>
    <row r="1" spans="1:11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254</v>
      </c>
      <c r="F1" s="13" t="s">
        <v>300</v>
      </c>
      <c r="G1" s="13" t="s">
        <v>301</v>
      </c>
      <c r="H1" s="13" t="s">
        <v>302</v>
      </c>
      <c r="I1" s="13" t="s">
        <v>303</v>
      </c>
      <c r="J1" s="13" t="s">
        <v>304</v>
      </c>
      <c r="K1" s="13" t="s">
        <v>305</v>
      </c>
    </row>
    <row r="2" spans="1:11" x14ac:dyDescent="0.2">
      <c r="A2" s="46" t="s">
        <v>48</v>
      </c>
      <c r="B2" s="53" t="s">
        <v>49</v>
      </c>
      <c r="C2" s="53" t="s">
        <v>9</v>
      </c>
      <c r="D2" s="53" t="s">
        <v>271</v>
      </c>
      <c r="E2" s="54">
        <v>2015</v>
      </c>
      <c r="F2" s="60">
        <f>VLOOKUP('Score global'!$A2,Publications!$A$1:$J$176,10,FALSE)</f>
        <v>1.8111914443703213E-2</v>
      </c>
      <c r="G2" s="60">
        <f>VLOOKUP('Score global'!A2,'Essais-Inclusions'!$A$1:$Q$176,9,FALSE)</f>
        <v>1.2753687760103147E-2</v>
      </c>
      <c r="H2" s="60">
        <f>VLOOKUP('Score global'!$A2,'Essais-Inclusions'!$A$1:$Q$176,13,FALSE)</f>
        <v>0</v>
      </c>
      <c r="I2" s="60">
        <f>VLOOKUP('Score global'!$A2,'Essais-Inclusions'!$A$1:$Q$176,17,FALSE)</f>
        <v>1.3090210940937031E-2</v>
      </c>
      <c r="J2" s="60">
        <f>VLOOKUP('Score global'!$A2,Enseignement!$A$1:$I$176,9,FALSE)</f>
        <v>1.0995299838340595E-3</v>
      </c>
      <c r="K2" s="51">
        <f t="shared" ref="K2:K33" si="0">(F2*0.6)+(G2*0.055)+(H2*0.055)+(I2*0.04)+(J2*0.25)</f>
        <v>1.2367092426623595E-2</v>
      </c>
    </row>
    <row r="3" spans="1:11" x14ac:dyDescent="0.2">
      <c r="A3" s="46" t="s">
        <v>50</v>
      </c>
      <c r="B3" s="53" t="s">
        <v>51</v>
      </c>
      <c r="C3" s="53" t="s">
        <v>9</v>
      </c>
      <c r="D3" s="53" t="s">
        <v>271</v>
      </c>
      <c r="E3" s="54">
        <v>2014</v>
      </c>
      <c r="F3" s="60">
        <f>VLOOKUP('Score global'!$A3,Publications!$A$1:$J$176,10,FALSE)</f>
        <v>7.4226512149268059E-4</v>
      </c>
      <c r="G3" s="60">
        <f>VLOOKUP('Score global'!A3,'Essais-Inclusions'!$A$1:$Q$176,9,FALSE)</f>
        <v>3.5266764032939853E-3</v>
      </c>
      <c r="H3" s="60">
        <f>VLOOKUP('Score global'!$A3,'Essais-Inclusions'!$A$1:$Q$176,13,FALSE)</f>
        <v>0</v>
      </c>
      <c r="I3" s="60">
        <f>VLOOKUP('Score global'!$A3,'Essais-Inclusions'!$A$1:$Q$176,17,FALSE)</f>
        <v>1.7228784535677757E-3</v>
      </c>
      <c r="J3" s="60">
        <f>VLOOKUP('Score global'!$A3,Enseignement!$A$1:$I$176,9,FALSE)</f>
        <v>0</v>
      </c>
      <c r="K3" s="51">
        <f t="shared" si="0"/>
        <v>7.0824141321948854E-4</v>
      </c>
    </row>
    <row r="4" spans="1:11" x14ac:dyDescent="0.2">
      <c r="A4" s="46" t="s">
        <v>272</v>
      </c>
      <c r="B4" s="55" t="s">
        <v>273</v>
      </c>
      <c r="C4" s="55" t="s">
        <v>9</v>
      </c>
      <c r="D4" s="53" t="s">
        <v>271</v>
      </c>
      <c r="E4" s="50">
        <v>2016</v>
      </c>
      <c r="F4" s="60">
        <f>VLOOKUP('Score global'!$A4,Publications!$A$1:$J$176,10,FALSE)</f>
        <v>2.7626809547303774E-2</v>
      </c>
      <c r="G4" s="60">
        <f>VLOOKUP('Score global'!A4,'Essais-Inclusions'!$A$1:$Q$176,9,FALSE)</f>
        <v>1.0241249617175281E-2</v>
      </c>
      <c r="H4" s="60">
        <f>VLOOKUP('Score global'!$A4,'Essais-Inclusions'!$A$1:$Q$176,13,FALSE)</f>
        <v>0</v>
      </c>
      <c r="I4" s="60">
        <f>VLOOKUP('Score global'!$A4,'Essais-Inclusions'!$A$1:$Q$176,17,FALSE)</f>
        <v>4.661779349149511E-3</v>
      </c>
      <c r="J4" s="60">
        <f>VLOOKUP('Score global'!$A4,Enseignement!$A$1:$I$176,9,FALSE)</f>
        <v>0</v>
      </c>
      <c r="K4" s="51">
        <f t="shared" si="0"/>
        <v>1.7325825631292886E-2</v>
      </c>
    </row>
    <row r="5" spans="1:11" x14ac:dyDescent="0.2">
      <c r="A5" s="46" t="s">
        <v>52</v>
      </c>
      <c r="B5" s="55" t="s">
        <v>53</v>
      </c>
      <c r="C5" s="55" t="s">
        <v>9</v>
      </c>
      <c r="D5" s="53" t="s">
        <v>271</v>
      </c>
      <c r="E5" s="50">
        <v>2015</v>
      </c>
      <c r="F5" s="60">
        <f>VLOOKUP('Score global'!$A5,Publications!$A$1:$J$176,10,FALSE)</f>
        <v>2.0446978960157312E-2</v>
      </c>
      <c r="G5" s="60">
        <f>VLOOKUP('Score global'!A5,'Essais-Inclusions'!$A$1:$Q$176,9,FALSE)</f>
        <v>5.7487504872439435E-3</v>
      </c>
      <c r="H5" s="60">
        <f>VLOOKUP('Score global'!$A5,'Essais-Inclusions'!$A$1:$Q$176,13,FALSE)</f>
        <v>0</v>
      </c>
      <c r="I5" s="60">
        <f>VLOOKUP('Score global'!$A5,'Essais-Inclusions'!$A$1:$Q$176,17,FALSE)</f>
        <v>3.6276912779527404E-3</v>
      </c>
      <c r="J5" s="60">
        <f>VLOOKUP('Score global'!$A5,Enseignement!$A$1:$I$176,9,FALSE)</f>
        <v>0</v>
      </c>
      <c r="K5" s="51">
        <f t="shared" si="0"/>
        <v>1.2729476304010912E-2</v>
      </c>
    </row>
    <row r="6" spans="1:11" x14ac:dyDescent="0.2">
      <c r="A6" s="46" t="s">
        <v>54</v>
      </c>
      <c r="B6" s="53" t="s">
        <v>55</v>
      </c>
      <c r="C6" s="53" t="s">
        <v>6</v>
      </c>
      <c r="D6" s="53" t="s">
        <v>271</v>
      </c>
      <c r="E6" s="54">
        <v>2009</v>
      </c>
      <c r="F6" s="60">
        <f>VLOOKUP('Score global'!$A6,Publications!$A$1:$J$176,10,FALSE)</f>
        <v>1.9095366619641603</v>
      </c>
      <c r="G6" s="60">
        <f>VLOOKUP('Score global'!A6,'Essais-Inclusions'!$A$1:$Q$176,9,FALSE)</f>
        <v>2.9837770043893102</v>
      </c>
      <c r="H6" s="60">
        <f>VLOOKUP('Score global'!$A6,'Essais-Inclusions'!$A$1:$Q$176,13,FALSE)</f>
        <v>2.8878686866910734</v>
      </c>
      <c r="I6" s="60">
        <f>VLOOKUP('Score global'!$A6,'Essais-Inclusions'!$A$1:$Q$176,17,FALSE)</f>
        <v>2.9796396679421484</v>
      </c>
      <c r="J6" s="60">
        <f>VLOOKUP('Score global'!$A6,Enseignement!$A$1:$I$176,9,FALSE)</f>
        <v>2.0226540812261113</v>
      </c>
      <c r="K6" s="51">
        <f t="shared" si="0"/>
        <v>2.0935116172121306</v>
      </c>
    </row>
    <row r="7" spans="1:11" x14ac:dyDescent="0.2">
      <c r="A7" s="46" t="s">
        <v>56</v>
      </c>
      <c r="B7" s="53" t="s">
        <v>57</v>
      </c>
      <c r="C7" s="53" t="s">
        <v>9</v>
      </c>
      <c r="D7" s="53" t="s">
        <v>271</v>
      </c>
      <c r="E7" s="54">
        <v>2009</v>
      </c>
      <c r="F7" s="60">
        <f>VLOOKUP('Score global'!$A7,Publications!$A$1:$J$176,10,FALSE)</f>
        <v>0.10239852085552098</v>
      </c>
      <c r="G7" s="60">
        <f>VLOOKUP('Score global'!A7,'Essais-Inclusions'!$A$1:$Q$176,9,FALSE)</f>
        <v>0.27866790805617597</v>
      </c>
      <c r="H7" s="60">
        <f>VLOOKUP('Score global'!$A7,'Essais-Inclusions'!$A$1:$Q$176,13,FALSE)</f>
        <v>0.20641607698673442</v>
      </c>
      <c r="I7" s="60">
        <f>VLOOKUP('Score global'!$A7,'Essais-Inclusions'!$A$1:$Q$176,17,FALSE)</f>
        <v>0.28893629163073109</v>
      </c>
      <c r="J7" s="60">
        <f>VLOOKUP('Score global'!$A7,Enseignement!$A$1:$I$176,9,FALSE)</f>
        <v>7.5428513933247149E-2</v>
      </c>
      <c r="K7" s="51">
        <f t="shared" si="0"/>
        <v>0.11853331183921367</v>
      </c>
    </row>
    <row r="8" spans="1:11" x14ac:dyDescent="0.2">
      <c r="A8" s="46" t="s">
        <v>58</v>
      </c>
      <c r="B8" s="55" t="s">
        <v>59</v>
      </c>
      <c r="C8" s="55" t="s">
        <v>6</v>
      </c>
      <c r="D8" s="53" t="s">
        <v>271</v>
      </c>
      <c r="E8" s="50">
        <v>2009</v>
      </c>
      <c r="F8" s="60">
        <f>VLOOKUP('Score global'!$A8,Publications!$A$1:$J$176,10,FALSE)</f>
        <v>1.1559815920851966</v>
      </c>
      <c r="G8" s="60">
        <f>VLOOKUP('Score global'!A8,'Essais-Inclusions'!$A$1:$Q$176,9,FALSE)</f>
        <v>1.8441106600567323</v>
      </c>
      <c r="H8" s="60">
        <f>VLOOKUP('Score global'!$A8,'Essais-Inclusions'!$A$1:$Q$176,13,FALSE)</f>
        <v>1.9555623719043811</v>
      </c>
      <c r="I8" s="60">
        <f>VLOOKUP('Score global'!$A8,'Essais-Inclusions'!$A$1:$Q$176,17,FALSE)</f>
        <v>1.8401940897750941</v>
      </c>
      <c r="J8" s="60">
        <f>VLOOKUP('Score global'!$A8,Enseignement!$A$1:$I$176,9,FALSE)</f>
        <v>1.1276677166747271</v>
      </c>
      <c r="K8" s="51">
        <f t="shared" si="0"/>
        <v>1.2580956647686647</v>
      </c>
    </row>
    <row r="9" spans="1:11" x14ac:dyDescent="0.2">
      <c r="A9" s="46" t="s">
        <v>60</v>
      </c>
      <c r="B9" s="55" t="s">
        <v>61</v>
      </c>
      <c r="C9" s="55" t="s">
        <v>12</v>
      </c>
      <c r="D9" s="53" t="s">
        <v>271</v>
      </c>
      <c r="E9" s="50">
        <v>2009</v>
      </c>
      <c r="F9" s="60">
        <f>VLOOKUP('Score global'!$A9,Publications!$A$1:$J$176,10,FALSE)</f>
        <v>0.2036356127096372</v>
      </c>
      <c r="G9" s="60">
        <f>VLOOKUP('Score global'!A9,'Essais-Inclusions'!$A$1:$Q$176,9,FALSE)</f>
        <v>0.56584079549873745</v>
      </c>
      <c r="H9" s="60">
        <f>VLOOKUP('Score global'!$A9,'Essais-Inclusions'!$A$1:$Q$176,13,FALSE)</f>
        <v>0.30695462431136361</v>
      </c>
      <c r="I9" s="60">
        <f>VLOOKUP('Score global'!$A9,'Essais-Inclusions'!$A$1:$Q$176,17,FALSE)</f>
        <v>0.35157819961728526</v>
      </c>
      <c r="J9" s="60">
        <f>VLOOKUP('Score global'!$A9,Enseignement!$A$1:$I$176,9,FALSE)</f>
        <v>4.8266378341997776E-2</v>
      </c>
      <c r="K9" s="51">
        <f t="shared" si="0"/>
        <v>0.19631483828552873</v>
      </c>
    </row>
    <row r="10" spans="1:11" x14ac:dyDescent="0.2">
      <c r="A10" s="46" t="s">
        <v>62</v>
      </c>
      <c r="B10" s="55" t="s">
        <v>63</v>
      </c>
      <c r="C10" s="55" t="s">
        <v>6</v>
      </c>
      <c r="D10" s="53" t="s">
        <v>271</v>
      </c>
      <c r="E10" s="50">
        <v>2009</v>
      </c>
      <c r="F10" s="60">
        <f>VLOOKUP('Score global'!$A10,Publications!$A$1:$J$176,10,FALSE)</f>
        <v>1.297009937368639</v>
      </c>
      <c r="G10" s="60">
        <f>VLOOKUP('Score global'!A10,'Essais-Inclusions'!$A$1:$Q$176,9,FALSE)</f>
        <v>3.1797428517739075</v>
      </c>
      <c r="H10" s="60">
        <f>VLOOKUP('Score global'!$A10,'Essais-Inclusions'!$A$1:$Q$176,13,FALSE)</f>
        <v>3.7414212902510409</v>
      </c>
      <c r="I10" s="60">
        <f>VLOOKUP('Score global'!$A10,'Essais-Inclusions'!$A$1:$Q$176,17,FALSE)</f>
        <v>3.7249891916053741</v>
      </c>
      <c r="J10" s="60">
        <f>VLOOKUP('Score global'!$A10,Enseignement!$A$1:$I$176,9,FALSE)</f>
        <v>2.6507860098354548</v>
      </c>
      <c r="K10" s="51">
        <f t="shared" si="0"/>
        <v>1.9705660603556345</v>
      </c>
    </row>
    <row r="11" spans="1:11" x14ac:dyDescent="0.2">
      <c r="A11" s="46" t="s">
        <v>64</v>
      </c>
      <c r="B11" s="55" t="s">
        <v>65</v>
      </c>
      <c r="C11" s="55" t="s">
        <v>12</v>
      </c>
      <c r="D11" s="53" t="s">
        <v>271</v>
      </c>
      <c r="E11" s="50">
        <v>2009</v>
      </c>
      <c r="F11" s="60">
        <f>VLOOKUP('Score global'!$A11,Publications!$A$1:$J$176,10,FALSE)</f>
        <v>0.77679561635683814</v>
      </c>
      <c r="G11" s="60">
        <f>VLOOKUP('Score global'!A11,'Essais-Inclusions'!$A$1:$Q$176,9,FALSE)</f>
        <v>1.4196271556053373</v>
      </c>
      <c r="H11" s="60">
        <f>VLOOKUP('Score global'!$A11,'Essais-Inclusions'!$A$1:$Q$176,13,FALSE)</f>
        <v>0.90083818030783225</v>
      </c>
      <c r="I11" s="60">
        <f>VLOOKUP('Score global'!$A11,'Essais-Inclusions'!$A$1:$Q$176,17,FALSE)</f>
        <v>0.88960537785442151</v>
      </c>
      <c r="J11" s="60">
        <f>VLOOKUP('Score global'!$A11,Enseignement!$A$1:$I$176,9,FALSE)</f>
        <v>0.13325891116553265</v>
      </c>
      <c r="K11" s="51">
        <f t="shared" si="0"/>
        <v>0.66260190619488724</v>
      </c>
    </row>
    <row r="12" spans="1:11" x14ac:dyDescent="0.2">
      <c r="A12" s="46" t="s">
        <v>274</v>
      </c>
      <c r="B12" s="53" t="s">
        <v>275</v>
      </c>
      <c r="C12" s="53" t="s">
        <v>35</v>
      </c>
      <c r="D12" s="53" t="s">
        <v>271</v>
      </c>
      <c r="E12" s="54">
        <v>2016</v>
      </c>
      <c r="F12" s="60">
        <f>VLOOKUP('Score global'!$A12,Publications!$A$1:$J$176,10,FALSE)</f>
        <v>2.3103140136208566E-2</v>
      </c>
      <c r="G12" s="60">
        <f>VLOOKUP('Score global'!A12,'Essais-Inclusions'!$A$1:$Q$176,9,FALSE)</f>
        <v>4.4925314157800104E-3</v>
      </c>
      <c r="H12" s="60">
        <f>VLOOKUP('Score global'!$A12,'Essais-Inclusions'!$A$1:$Q$176,13,FALSE)</f>
        <v>0</v>
      </c>
      <c r="I12" s="60">
        <f>VLOOKUP('Score global'!$A12,'Essais-Inclusions'!$A$1:$Q$176,17,FALSE)</f>
        <v>2.829154073145203E-3</v>
      </c>
      <c r="J12" s="60">
        <f>VLOOKUP('Score global'!$A12,Enseignement!$A$1:$I$176,9,FALSE)</f>
        <v>0</v>
      </c>
      <c r="K12" s="51">
        <f t="shared" si="0"/>
        <v>1.4222139472518849E-2</v>
      </c>
    </row>
    <row r="13" spans="1:11" x14ac:dyDescent="0.2">
      <c r="A13" s="46" t="s">
        <v>67</v>
      </c>
      <c r="B13" s="53" t="s">
        <v>68</v>
      </c>
      <c r="C13" s="53" t="s">
        <v>6</v>
      </c>
      <c r="D13" s="53" t="s">
        <v>271</v>
      </c>
      <c r="E13" s="54">
        <v>2009</v>
      </c>
      <c r="F13" s="60">
        <f>VLOOKUP('Score global'!$A13,Publications!$A$1:$J$176,10,FALSE)</f>
        <v>5.4850110477848366</v>
      </c>
      <c r="G13" s="60">
        <f>VLOOKUP('Score global'!A13,'Essais-Inclusions'!$A$1:$Q$176,9,FALSE)</f>
        <v>5.26412503386394</v>
      </c>
      <c r="H13" s="60">
        <f>VLOOKUP('Score global'!$A13,'Essais-Inclusions'!$A$1:$Q$176,13,FALSE)</f>
        <v>5.4293231971463172</v>
      </c>
      <c r="I13" s="60">
        <f>VLOOKUP('Score global'!$A13,'Essais-Inclusions'!$A$1:$Q$176,17,FALSE)</f>
        <v>5.0098925203408893</v>
      </c>
      <c r="J13" s="60">
        <f>VLOOKUP('Score global'!$A13,Enseignement!$A$1:$I$176,9,FALSE)</f>
        <v>4.9529937343720469</v>
      </c>
      <c r="K13" s="51">
        <f t="shared" si="0"/>
        <v>5.3177904157831133</v>
      </c>
    </row>
    <row r="14" spans="1:11" x14ac:dyDescent="0.2">
      <c r="A14" s="46" t="s">
        <v>69</v>
      </c>
      <c r="B14" s="55" t="s">
        <v>70</v>
      </c>
      <c r="C14" s="55" t="s">
        <v>9</v>
      </c>
      <c r="D14" s="53" t="s">
        <v>271</v>
      </c>
      <c r="E14" s="50">
        <v>2013</v>
      </c>
      <c r="F14" s="60">
        <f>VLOOKUP('Score global'!$A14,Publications!$A$1:$J$176,10,FALSE)</f>
        <v>2.4128297600273407E-2</v>
      </c>
      <c r="G14" s="60">
        <f>VLOOKUP('Score global'!A14,'Essais-Inclusions'!$A$1:$Q$176,9,FALSE)</f>
        <v>2.1666191862767366E-2</v>
      </c>
      <c r="H14" s="60">
        <f>VLOOKUP('Score global'!$A14,'Essais-Inclusions'!$A$1:$Q$176,13,FALSE)</f>
        <v>0</v>
      </c>
      <c r="I14" s="60">
        <f>VLOOKUP('Score global'!$A14,'Essais-Inclusions'!$A$1:$Q$176,17,FALSE)</f>
        <v>2.9072958923465779E-2</v>
      </c>
      <c r="J14" s="60">
        <f>VLOOKUP('Score global'!$A14,Enseignement!$A$1:$I$176,9,FALSE)</f>
        <v>7.2214952240263613E-3</v>
      </c>
      <c r="K14" s="51">
        <f t="shared" si="0"/>
        <v>1.8636911275561469E-2</v>
      </c>
    </row>
    <row r="15" spans="1:11" x14ac:dyDescent="0.2">
      <c r="A15" s="46" t="s">
        <v>71</v>
      </c>
      <c r="B15" s="53" t="s">
        <v>72</v>
      </c>
      <c r="C15" s="53" t="s">
        <v>9</v>
      </c>
      <c r="D15" s="53" t="s">
        <v>271</v>
      </c>
      <c r="E15" s="54">
        <v>2014</v>
      </c>
      <c r="F15" s="60">
        <f>VLOOKUP('Score global'!$A15,Publications!$A$1:$J$176,10,FALSE)</f>
        <v>8.3422778444529402E-2</v>
      </c>
      <c r="G15" s="60">
        <f>VLOOKUP('Score global'!A15,'Essais-Inclusions'!$A$1:$Q$176,9,FALSE)</f>
        <v>4.37921052950173E-2</v>
      </c>
      <c r="H15" s="60">
        <f>VLOOKUP('Score global'!$A15,'Essais-Inclusions'!$A$1:$Q$176,13,FALSE)</f>
        <v>0</v>
      </c>
      <c r="I15" s="60">
        <f>VLOOKUP('Score global'!$A15,'Essais-Inclusions'!$A$1:$Q$176,17,FALSE)</f>
        <v>3.117094585877549E-2</v>
      </c>
      <c r="J15" s="60">
        <f>VLOOKUP('Score global'!$A15,Enseignement!$A$1:$I$176,9,FALSE)</f>
        <v>1.7257501463928172E-2</v>
      </c>
      <c r="K15" s="51">
        <f t="shared" si="0"/>
        <v>5.8023446058276661E-2</v>
      </c>
    </row>
    <row r="16" spans="1:11" x14ac:dyDescent="0.2">
      <c r="A16" s="46" t="s">
        <v>327</v>
      </c>
      <c r="B16" s="53" t="s">
        <v>328</v>
      </c>
      <c r="C16" s="53" t="s">
        <v>35</v>
      </c>
      <c r="D16" s="53" t="s">
        <v>271</v>
      </c>
      <c r="E16" s="54">
        <v>2017</v>
      </c>
      <c r="F16" s="60">
        <f>VLOOKUP('Score global'!$A16,Publications!$A$1:$J$176,10,FALSE)</f>
        <v>8.4893860664649761E-4</v>
      </c>
      <c r="G16" s="60">
        <f>VLOOKUP('Score global'!A16,'Essais-Inclusions'!$A$1:$Q$176,9,FALSE)</f>
        <v>3.3331111259249382E-3</v>
      </c>
      <c r="H16" s="60">
        <f>VLOOKUP('Score global'!$A16,'Essais-Inclusions'!$A$1:$Q$176,13,FALSE)</f>
        <v>0</v>
      </c>
      <c r="I16" s="60">
        <f>VLOOKUP('Score global'!$A16,'Essais-Inclusions'!$A$1:$Q$176,17,FALSE)</f>
        <v>6.5925263874203619E-4</v>
      </c>
      <c r="J16" s="60">
        <f>VLOOKUP('Score global'!$A16,Enseignement!$A$1:$I$176,9,FALSE)</f>
        <v>0</v>
      </c>
      <c r="K16" s="51">
        <f t="shared" si="0"/>
        <v>7.1905438146345165E-4</v>
      </c>
    </row>
    <row r="17" spans="1:11" x14ac:dyDescent="0.2">
      <c r="A17" s="46" t="s">
        <v>73</v>
      </c>
      <c r="B17" s="55" t="s">
        <v>74</v>
      </c>
      <c r="C17" s="55" t="s">
        <v>9</v>
      </c>
      <c r="D17" s="53" t="s">
        <v>271</v>
      </c>
      <c r="E17" s="50">
        <v>2012</v>
      </c>
      <c r="F17" s="60">
        <f>VLOOKUP('Score global'!$A17,Publications!$A$1:$J$176,10,FALSE)</f>
        <v>0.19046797866523707</v>
      </c>
      <c r="G17" s="60">
        <f>VLOOKUP('Score global'!A17,'Essais-Inclusions'!$A$1:$Q$176,9,FALSE)</f>
        <v>0.2134032407474577</v>
      </c>
      <c r="H17" s="60">
        <f>VLOOKUP('Score global'!$A17,'Essais-Inclusions'!$A$1:$Q$176,13,FALSE)</f>
        <v>9.3045538053749127E-2</v>
      </c>
      <c r="I17" s="60">
        <f>VLOOKUP('Score global'!$A17,'Essais-Inclusions'!$A$1:$Q$176,17,FALSE)</f>
        <v>0.1806196248154151</v>
      </c>
      <c r="J17" s="60">
        <f>VLOOKUP('Score global'!$A17,Enseignement!$A$1:$I$176,9,FALSE)</f>
        <v>0</v>
      </c>
      <c r="K17" s="51">
        <f t="shared" si="0"/>
        <v>0.13836025502582522</v>
      </c>
    </row>
    <row r="18" spans="1:11" x14ac:dyDescent="0.2">
      <c r="A18" s="46" t="s">
        <v>75</v>
      </c>
      <c r="B18" s="53" t="s">
        <v>76</v>
      </c>
      <c r="C18" s="53" t="s">
        <v>9</v>
      </c>
      <c r="D18" s="53" t="s">
        <v>271</v>
      </c>
      <c r="E18" s="54">
        <v>2014</v>
      </c>
      <c r="F18" s="60">
        <f>VLOOKUP('Score global'!$A18,Publications!$A$1:$J$176,10,FALSE)</f>
        <v>1.7218901800603627E-2</v>
      </c>
      <c r="G18" s="60">
        <f>VLOOKUP('Score global'!A18,'Essais-Inclusions'!$A$1:$Q$176,9,FALSE)</f>
        <v>2.297076189626272E-2</v>
      </c>
      <c r="H18" s="60">
        <f>VLOOKUP('Score global'!$A18,'Essais-Inclusions'!$A$1:$Q$176,13,FALSE)</f>
        <v>0</v>
      </c>
      <c r="I18" s="60">
        <f>VLOOKUP('Score global'!$A18,'Essais-Inclusions'!$A$1:$Q$176,17,FALSE)</f>
        <v>2.0592381278331424E-2</v>
      </c>
      <c r="J18" s="60">
        <f>VLOOKUP('Score global'!$A18,Enseignement!$A$1:$I$176,9,FALSE)</f>
        <v>0</v>
      </c>
      <c r="K18" s="51">
        <f t="shared" si="0"/>
        <v>1.2418428235789883E-2</v>
      </c>
    </row>
    <row r="19" spans="1:11" x14ac:dyDescent="0.2">
      <c r="A19" s="46" t="s">
        <v>77</v>
      </c>
      <c r="B19" s="55" t="s">
        <v>78</v>
      </c>
      <c r="C19" s="55" t="s">
        <v>9</v>
      </c>
      <c r="D19" s="53" t="s">
        <v>271</v>
      </c>
      <c r="E19" s="50">
        <v>2014</v>
      </c>
      <c r="F19" s="60">
        <f>VLOOKUP('Score global'!$A19,Publications!$A$1:$J$176,10,FALSE)</f>
        <v>2.7157933573413763E-3</v>
      </c>
      <c r="G19" s="60">
        <f>VLOOKUP('Score global'!A19,'Essais-Inclusions'!$A$1:$Q$176,9,FALSE)</f>
        <v>3.3357258114624304E-2</v>
      </c>
      <c r="H19" s="60">
        <f>VLOOKUP('Score global'!$A19,'Essais-Inclusions'!$A$1:$Q$176,13,FALSE)</f>
        <v>0</v>
      </c>
      <c r="I19" s="60">
        <f>VLOOKUP('Score global'!$A19,'Essais-Inclusions'!$A$1:$Q$176,17,FALSE)</f>
        <v>1.881454236200605E-2</v>
      </c>
      <c r="J19" s="60">
        <f>VLOOKUP('Score global'!$A19,Enseignement!$A$1:$I$176,9,FALSE)</f>
        <v>0</v>
      </c>
      <c r="K19" s="51">
        <f t="shared" si="0"/>
        <v>4.216706905189405E-3</v>
      </c>
    </row>
    <row r="20" spans="1:11" x14ac:dyDescent="0.2">
      <c r="A20" s="46" t="s">
        <v>363</v>
      </c>
      <c r="B20" s="53" t="s">
        <v>364</v>
      </c>
      <c r="C20" s="53" t="s">
        <v>66</v>
      </c>
      <c r="D20" s="53" t="s">
        <v>271</v>
      </c>
      <c r="E20" s="54">
        <v>2009</v>
      </c>
      <c r="F20" s="60">
        <f>VLOOKUP('Score global'!$A20,Publications!$A$1:$J$176,10,FALSE)</f>
        <v>0.12431008227563978</v>
      </c>
      <c r="G20" s="60">
        <f>VLOOKUP('Score global'!A20,'Essais-Inclusions'!$A$1:$Q$176,9,FALSE)</f>
        <v>0.16084378109341649</v>
      </c>
      <c r="H20" s="60">
        <f>VLOOKUP('Score global'!$A20,'Essais-Inclusions'!$A$1:$Q$176,13,FALSE)</f>
        <v>0.12874377309583901</v>
      </c>
      <c r="I20" s="60">
        <f>VLOOKUP('Score global'!$A20,'Essais-Inclusions'!$A$1:$Q$176,17,FALSE)</f>
        <v>0.14856207516239237</v>
      </c>
      <c r="J20" s="60">
        <f>VLOOKUP('Score global'!$A20,Enseignement!$A$1:$I$176,9,FALSE)</f>
        <v>0.22998761456475908</v>
      </c>
      <c r="K20" s="51">
        <f t="shared" si="0"/>
        <v>0.15395275149347837</v>
      </c>
    </row>
    <row r="21" spans="1:11" x14ac:dyDescent="0.2">
      <c r="A21" s="46" t="s">
        <v>79</v>
      </c>
      <c r="B21" s="55" t="s">
        <v>80</v>
      </c>
      <c r="C21" s="55" t="s">
        <v>6</v>
      </c>
      <c r="D21" s="53" t="s">
        <v>276</v>
      </c>
      <c r="E21" s="50">
        <v>2009</v>
      </c>
      <c r="F21" s="60">
        <f>VLOOKUP('Score global'!$A21,Publications!$A$1:$J$176,10,FALSE)</f>
        <v>1.2913976689694699</v>
      </c>
      <c r="G21" s="60">
        <f>VLOOKUP('Score global'!A21,'Essais-Inclusions'!$A$1:$Q$176,9,FALSE)</f>
        <v>2.0019923643104751</v>
      </c>
      <c r="H21" s="60">
        <f>VLOOKUP('Score global'!$A21,'Essais-Inclusions'!$A$1:$Q$176,13,FALSE)</f>
        <v>2.1293017174955455</v>
      </c>
      <c r="I21" s="60">
        <f>VLOOKUP('Score global'!$A21,'Essais-Inclusions'!$A$1:$Q$176,17,FALSE)</f>
        <v>2.0986672160977373</v>
      </c>
      <c r="J21" s="60">
        <f>VLOOKUP('Score global'!$A21,Enseignement!$A$1:$I$176,9,FALSE)</f>
        <v>2.7176458451066035</v>
      </c>
      <c r="K21" s="51">
        <f t="shared" si="0"/>
        <v>1.7654179258015734</v>
      </c>
    </row>
    <row r="22" spans="1:11" x14ac:dyDescent="0.2">
      <c r="A22" s="46" t="s">
        <v>81</v>
      </c>
      <c r="B22" s="55" t="s">
        <v>82</v>
      </c>
      <c r="C22" s="55" t="s">
        <v>12</v>
      </c>
      <c r="D22" s="53" t="s">
        <v>276</v>
      </c>
      <c r="E22" s="50">
        <v>2009</v>
      </c>
      <c r="F22" s="60">
        <f>VLOOKUP('Score global'!$A22,Publications!$A$1:$J$176,10,FALSE)</f>
        <v>0.32470553047383188</v>
      </c>
      <c r="G22" s="60">
        <f>VLOOKUP('Score global'!A22,'Essais-Inclusions'!$A$1:$Q$176,9,FALSE)</f>
        <v>0.51835272086161888</v>
      </c>
      <c r="H22" s="60">
        <f>VLOOKUP('Score global'!$A22,'Essais-Inclusions'!$A$1:$Q$176,13,FALSE)</f>
        <v>0.33409786428189503</v>
      </c>
      <c r="I22" s="60">
        <f>VLOOKUP('Score global'!$A22,'Essais-Inclusions'!$A$1:$Q$176,17,FALSE)</f>
        <v>0.40091640376035753</v>
      </c>
      <c r="J22" s="60">
        <f>VLOOKUP('Score global'!$A22,Enseignement!$A$1:$I$176,9,FALSE)</f>
        <v>0.1330005990767788</v>
      </c>
      <c r="K22" s="51">
        <f t="shared" si="0"/>
        <v>0.29099490638680142</v>
      </c>
    </row>
    <row r="23" spans="1:11" x14ac:dyDescent="0.2">
      <c r="A23" s="46" t="s">
        <v>83</v>
      </c>
      <c r="B23" s="55" t="s">
        <v>84</v>
      </c>
      <c r="C23" s="55" t="s">
        <v>6</v>
      </c>
      <c r="D23" s="53" t="s">
        <v>276</v>
      </c>
      <c r="E23" s="50">
        <v>2009</v>
      </c>
      <c r="F23" s="60">
        <f>VLOOKUP('Score global'!$A23,Publications!$A$1:$J$176,10,FALSE)</f>
        <v>1.1837693900619968</v>
      </c>
      <c r="G23" s="60">
        <f>VLOOKUP('Score global'!A23,'Essais-Inclusions'!$A$1:$Q$176,9,FALSE)</f>
        <v>2.1618870323768657</v>
      </c>
      <c r="H23" s="60">
        <f>VLOOKUP('Score global'!$A23,'Essais-Inclusions'!$A$1:$Q$176,13,FALSE)</f>
        <v>1.9297561460170054</v>
      </c>
      <c r="I23" s="60">
        <f>VLOOKUP('Score global'!$A23,'Essais-Inclusions'!$A$1:$Q$176,17,FALSE)</f>
        <v>2.0044618529813079</v>
      </c>
      <c r="J23" s="60">
        <f>VLOOKUP('Score global'!$A23,Enseignement!$A$1:$I$176,9,FALSE)</f>
        <v>1.8170191543007741</v>
      </c>
      <c r="K23" s="51">
        <f t="shared" si="0"/>
        <v>1.4697352715433067</v>
      </c>
    </row>
    <row r="24" spans="1:11" x14ac:dyDescent="0.2">
      <c r="A24" s="46" t="s">
        <v>85</v>
      </c>
      <c r="B24" s="55" t="s">
        <v>86</v>
      </c>
      <c r="C24" s="55" t="s">
        <v>9</v>
      </c>
      <c r="D24" s="53" t="s">
        <v>276</v>
      </c>
      <c r="E24" s="50">
        <v>2013</v>
      </c>
      <c r="F24" s="60">
        <f>VLOOKUP('Score global'!$A24,Publications!$A$1:$J$176,10,FALSE)</f>
        <v>3.5764956711617948E-3</v>
      </c>
      <c r="G24" s="60">
        <f>VLOOKUP('Score global'!A24,'Essais-Inclusions'!$A$1:$Q$176,9,FALSE)</f>
        <v>1.0434847180393003E-2</v>
      </c>
      <c r="H24" s="60">
        <f>VLOOKUP('Score global'!$A24,'Essais-Inclusions'!$A$1:$Q$176,13,FALSE)</f>
        <v>0</v>
      </c>
      <c r="I24" s="60">
        <f>VLOOKUP('Score global'!$A24,'Essais-Inclusions'!$A$1:$Q$176,17,FALSE)</f>
        <v>8.8849447148350372E-3</v>
      </c>
      <c r="J24" s="60">
        <f>VLOOKUP('Score global'!$A24,Enseignement!$A$1:$I$176,9,FALSE)</f>
        <v>3.3284100831441682E-3</v>
      </c>
      <c r="K24" s="51">
        <f t="shared" si="0"/>
        <v>3.9073143069981355E-3</v>
      </c>
    </row>
    <row r="25" spans="1:11" x14ac:dyDescent="0.2">
      <c r="A25" s="46" t="s">
        <v>87</v>
      </c>
      <c r="B25" s="55" t="s">
        <v>88</v>
      </c>
      <c r="C25" s="55" t="s">
        <v>9</v>
      </c>
      <c r="D25" s="53" t="s">
        <v>276</v>
      </c>
      <c r="E25" s="50">
        <v>2014</v>
      </c>
      <c r="F25" s="60">
        <f>VLOOKUP('Score global'!$A25,Publications!$A$1:$J$176,10,FALSE)</f>
        <v>3.1516887051906389E-2</v>
      </c>
      <c r="G25" s="60">
        <f>VLOOKUP('Score global'!A25,'Essais-Inclusions'!$A$1:$Q$176,9,FALSE)</f>
        <v>1.9444117778817407E-2</v>
      </c>
      <c r="H25" s="60">
        <f>VLOOKUP('Score global'!$A25,'Essais-Inclusions'!$A$1:$Q$176,13,FALSE)</f>
        <v>0</v>
      </c>
      <c r="I25" s="60">
        <f>VLOOKUP('Score global'!$A25,'Essais-Inclusions'!$A$1:$Q$176,17,FALSE)</f>
        <v>1.5428327304023609E-2</v>
      </c>
      <c r="J25" s="60">
        <f>VLOOKUP('Score global'!$A25,Enseignement!$A$1:$I$176,9,FALSE)</f>
        <v>6.6104763122263642E-3</v>
      </c>
      <c r="K25" s="51">
        <f t="shared" si="0"/>
        <v>2.2249310879196325E-2</v>
      </c>
    </row>
    <row r="26" spans="1:11" x14ac:dyDescent="0.2">
      <c r="A26" s="46" t="s">
        <v>89</v>
      </c>
      <c r="B26" s="55" t="s">
        <v>90</v>
      </c>
      <c r="C26" s="55" t="s">
        <v>9</v>
      </c>
      <c r="D26" s="53" t="s">
        <v>276</v>
      </c>
      <c r="E26" s="50">
        <v>2015</v>
      </c>
      <c r="F26" s="60">
        <f>VLOOKUP('Score global'!$A26,Publications!$A$1:$J$176,10,FALSE)</f>
        <v>9.8705028267986328E-3</v>
      </c>
      <c r="G26" s="60">
        <f>VLOOKUP('Score global'!A26,'Essais-Inclusions'!$A$1:$Q$176,9,FALSE)</f>
        <v>2.4275364215606741E-2</v>
      </c>
      <c r="H26" s="60">
        <f>VLOOKUP('Score global'!$A26,'Essais-Inclusions'!$A$1:$Q$176,13,FALSE)</f>
        <v>0</v>
      </c>
      <c r="I26" s="60">
        <f>VLOOKUP('Score global'!$A26,'Essais-Inclusions'!$A$1:$Q$176,17,FALSE)</f>
        <v>1.4726594596720134E-2</v>
      </c>
      <c r="J26" s="60">
        <f>VLOOKUP('Score global'!$A26,Enseignement!$A$1:$I$176,9,FALSE)</f>
        <v>0</v>
      </c>
      <c r="K26" s="51">
        <f t="shared" si="0"/>
        <v>7.8465105118063552E-3</v>
      </c>
    </row>
    <row r="27" spans="1:11" x14ac:dyDescent="0.2">
      <c r="A27" s="46" t="s">
        <v>91</v>
      </c>
      <c r="B27" s="55" t="s">
        <v>92</v>
      </c>
      <c r="C27" s="55" t="s">
        <v>9</v>
      </c>
      <c r="D27" s="53" t="s">
        <v>276</v>
      </c>
      <c r="E27" s="50">
        <v>2013</v>
      </c>
      <c r="F27" s="60">
        <f>VLOOKUP('Score global'!$A27,Publications!$A$1:$J$176,10,FALSE)</f>
        <v>0.14077692871685779</v>
      </c>
      <c r="G27" s="60">
        <f>VLOOKUP('Score global'!A27,'Essais-Inclusions'!$A$1:$Q$176,9,FALSE)</f>
        <v>6.5579239134560569E-2</v>
      </c>
      <c r="H27" s="60">
        <f>VLOOKUP('Score global'!$A27,'Essais-Inclusions'!$A$1:$Q$176,13,FALSE)</f>
        <v>0</v>
      </c>
      <c r="I27" s="60">
        <f>VLOOKUP('Score global'!$A27,'Essais-Inclusions'!$A$1:$Q$176,17,FALSE)</f>
        <v>0.10493938948851698</v>
      </c>
      <c r="J27" s="60">
        <f>VLOOKUP('Score global'!$A27,Enseignement!$A$1:$I$176,9,FALSE)</f>
        <v>0</v>
      </c>
      <c r="K27" s="51">
        <f t="shared" si="0"/>
        <v>9.2270590962056184E-2</v>
      </c>
    </row>
    <row r="28" spans="1:11" x14ac:dyDescent="0.2">
      <c r="A28" s="46" t="s">
        <v>93</v>
      </c>
      <c r="B28" s="55" t="s">
        <v>94</v>
      </c>
      <c r="C28" s="55" t="s">
        <v>9</v>
      </c>
      <c r="D28" s="53" t="s">
        <v>95</v>
      </c>
      <c r="E28" s="50">
        <v>2014</v>
      </c>
      <c r="F28" s="60">
        <f>VLOOKUP('Score global'!$A28,Publications!$A$1:$J$176,10,FALSE)</f>
        <v>8.3191981225155948E-2</v>
      </c>
      <c r="G28" s="60">
        <f>VLOOKUP('Score global'!A28,'Essais-Inclusions'!$A$1:$Q$176,9,FALSE)</f>
        <v>6.3381372817474996E-2</v>
      </c>
      <c r="H28" s="60">
        <f>VLOOKUP('Score global'!$A28,'Essais-Inclusions'!$A$1:$Q$176,13,FALSE)</f>
        <v>0</v>
      </c>
      <c r="I28" s="60">
        <f>VLOOKUP('Score global'!$A28,'Essais-Inclusions'!$A$1:$Q$176,17,FALSE)</f>
        <v>4.9629787031831005E-2</v>
      </c>
      <c r="J28" s="60">
        <f>VLOOKUP('Score global'!$A28,Enseignement!$A$1:$I$176,9,FALSE)</f>
        <v>0</v>
      </c>
      <c r="K28" s="51">
        <f t="shared" si="0"/>
        <v>5.5386355721327933E-2</v>
      </c>
    </row>
    <row r="29" spans="1:11" x14ac:dyDescent="0.2">
      <c r="A29" s="46" t="s">
        <v>96</v>
      </c>
      <c r="B29" s="55" t="s">
        <v>97</v>
      </c>
      <c r="C29" s="55" t="s">
        <v>35</v>
      </c>
      <c r="D29" s="53" t="s">
        <v>95</v>
      </c>
      <c r="E29" s="50">
        <v>2014</v>
      </c>
      <c r="F29" s="60">
        <f>VLOOKUP('Score global'!$A29,Publications!$A$1:$J$176,10,FALSE)</f>
        <v>8.5123070590831171E-3</v>
      </c>
      <c r="G29" s="60">
        <f>VLOOKUP('Score global'!A29,'Essais-Inclusions'!$A$1:$Q$176,9,FALSE)</f>
        <v>3.2391338530440926E-2</v>
      </c>
      <c r="H29" s="60">
        <f>VLOOKUP('Score global'!$A29,'Essais-Inclusions'!$A$1:$Q$176,13,FALSE)</f>
        <v>0</v>
      </c>
      <c r="I29" s="60">
        <f>VLOOKUP('Score global'!$A29,'Essais-Inclusions'!$A$1:$Q$176,17,FALSE)</f>
        <v>2.218267971652391E-2</v>
      </c>
      <c r="J29" s="60">
        <f>VLOOKUP('Score global'!$A29,Enseignement!$A$1:$I$176,9,FALSE)</f>
        <v>0</v>
      </c>
      <c r="K29" s="51">
        <f t="shared" si="0"/>
        <v>7.7762150432850773E-3</v>
      </c>
    </row>
    <row r="30" spans="1:11" x14ac:dyDescent="0.2">
      <c r="A30" s="46" t="s">
        <v>98</v>
      </c>
      <c r="B30" s="55" t="s">
        <v>99</v>
      </c>
      <c r="C30" s="55" t="s">
        <v>9</v>
      </c>
      <c r="D30" s="53" t="s">
        <v>95</v>
      </c>
      <c r="E30" s="50">
        <v>2011</v>
      </c>
      <c r="F30" s="60">
        <f>VLOOKUP('Score global'!$A30,Publications!$A$1:$J$176,10,FALSE)</f>
        <v>3.2990968463217876E-2</v>
      </c>
      <c r="G30" s="60">
        <f>VLOOKUP('Score global'!A30,'Essais-Inclusions'!$A$1:$Q$176,9,FALSE)</f>
        <v>3.3381433595640012E-2</v>
      </c>
      <c r="H30" s="60">
        <f>VLOOKUP('Score global'!$A30,'Essais-Inclusions'!$A$1:$Q$176,13,FALSE)</f>
        <v>0</v>
      </c>
      <c r="I30" s="60">
        <f>VLOOKUP('Score global'!$A30,'Essais-Inclusions'!$A$1:$Q$176,17,FALSE)</f>
        <v>2.4621751896809957E-2</v>
      </c>
      <c r="J30" s="60">
        <f>VLOOKUP('Score global'!$A30,Enseignement!$A$1:$I$176,9,FALSE)</f>
        <v>0</v>
      </c>
      <c r="K30" s="51">
        <f t="shared" si="0"/>
        <v>2.2615430001563325E-2</v>
      </c>
    </row>
    <row r="31" spans="1:11" x14ac:dyDescent="0.2">
      <c r="A31" s="46" t="s">
        <v>277</v>
      </c>
      <c r="B31" s="53" t="s">
        <v>278</v>
      </c>
      <c r="C31" s="53" t="s">
        <v>66</v>
      </c>
      <c r="D31" s="53" t="s">
        <v>95</v>
      </c>
      <c r="E31" s="54">
        <v>2016</v>
      </c>
      <c r="F31" s="60">
        <f>VLOOKUP('Score global'!$A31,Publications!$A$1:$J$176,10,FALSE)</f>
        <v>2.0526399869017146E-3</v>
      </c>
      <c r="G31" s="60">
        <f>VLOOKUP('Score global'!A31,'Essais-Inclusions'!$A$1:$Q$176,9,FALSE)</f>
        <v>1.1594202898550724E-3</v>
      </c>
      <c r="H31" s="60">
        <f>VLOOKUP('Score global'!$A31,'Essais-Inclusions'!$A$1:$Q$176,13,FALSE)</f>
        <v>0</v>
      </c>
      <c r="I31" s="60">
        <f>VLOOKUP('Score global'!$A31,'Essais-Inclusions'!$A$1:$Q$176,17,FALSE)</f>
        <v>4.2827718185931007E-4</v>
      </c>
      <c r="J31" s="60">
        <f>VLOOKUP('Score global'!$A31,Enseignement!$A$1:$I$176,9,FALSE)</f>
        <v>0</v>
      </c>
      <c r="K31" s="51">
        <f t="shared" si="0"/>
        <v>1.3124831953574302E-3</v>
      </c>
    </row>
    <row r="32" spans="1:11" x14ac:dyDescent="0.2">
      <c r="A32" s="46" t="s">
        <v>100</v>
      </c>
      <c r="B32" s="53" t="s">
        <v>101</v>
      </c>
      <c r="C32" s="53" t="s">
        <v>12</v>
      </c>
      <c r="D32" s="53" t="s">
        <v>95</v>
      </c>
      <c r="E32" s="54">
        <v>2009</v>
      </c>
      <c r="F32" s="60">
        <f>VLOOKUP('Score global'!$A32,Publications!$A$1:$J$176,10,FALSE)</f>
        <v>0.18387518626778115</v>
      </c>
      <c r="G32" s="60">
        <f>VLOOKUP('Score global'!A32,'Essais-Inclusions'!$A$1:$Q$176,9,FALSE)</f>
        <v>0.36052751135413369</v>
      </c>
      <c r="H32" s="60">
        <f>VLOOKUP('Score global'!$A32,'Essais-Inclusions'!$A$1:$Q$176,13,FALSE)</f>
        <v>0.16880262044703304</v>
      </c>
      <c r="I32" s="60">
        <f>VLOOKUP('Score global'!$A32,'Essais-Inclusions'!$A$1:$Q$176,17,FALSE)</f>
        <v>0.23845125688378188</v>
      </c>
      <c r="J32" s="60">
        <f>VLOOKUP('Score global'!$A32,Enseignement!$A$1:$I$176,9,FALSE)</f>
        <v>4.5481687457764312E-2</v>
      </c>
      <c r="K32" s="51">
        <f t="shared" si="0"/>
        <v>0.16034674114952521</v>
      </c>
    </row>
    <row r="33" spans="1:11" x14ac:dyDescent="0.2">
      <c r="A33" s="46" t="s">
        <v>102</v>
      </c>
      <c r="B33" s="55" t="s">
        <v>103</v>
      </c>
      <c r="C33" s="55" t="s">
        <v>6</v>
      </c>
      <c r="D33" s="53" t="s">
        <v>95</v>
      </c>
      <c r="E33" s="50">
        <v>2009</v>
      </c>
      <c r="F33" s="60">
        <f>VLOOKUP('Score global'!$A33,Publications!$A$1:$J$176,10,FALSE)</f>
        <v>1.7934006209367812</v>
      </c>
      <c r="G33" s="60">
        <f>VLOOKUP('Score global'!A33,'Essais-Inclusions'!$A$1:$Q$176,9,FALSE)</f>
        <v>2.2395276617608637</v>
      </c>
      <c r="H33" s="60">
        <f>VLOOKUP('Score global'!$A33,'Essais-Inclusions'!$A$1:$Q$176,13,FALSE)</f>
        <v>2.0726760240555118</v>
      </c>
      <c r="I33" s="60">
        <f>VLOOKUP('Score global'!$A33,'Essais-Inclusions'!$A$1:$Q$176,17,FALSE)</f>
        <v>2.189146819073752</v>
      </c>
      <c r="J33" s="60">
        <f>VLOOKUP('Score global'!$A33,Enseignement!$A$1:$I$176,9,FALSE)</f>
        <v>3.1385890573750963</v>
      </c>
      <c r="K33" s="51">
        <f t="shared" si="0"/>
        <v>2.1854247123886932</v>
      </c>
    </row>
    <row r="34" spans="1:11" x14ac:dyDescent="0.2">
      <c r="A34" s="46" t="s">
        <v>104</v>
      </c>
      <c r="B34" s="55" t="s">
        <v>105</v>
      </c>
      <c r="C34" s="55" t="s">
        <v>9</v>
      </c>
      <c r="D34" s="53" t="s">
        <v>95</v>
      </c>
      <c r="E34" s="50">
        <v>2014</v>
      </c>
      <c r="F34" s="60">
        <f>VLOOKUP('Score global'!$A34,Publications!$A$1:$J$176,10,FALSE)</f>
        <v>3.3025551689138927E-2</v>
      </c>
      <c r="G34" s="60">
        <f>VLOOKUP('Score global'!A34,'Essais-Inclusions'!$A$1:$Q$176,9,FALSE)</f>
        <v>6.891231797463683E-2</v>
      </c>
      <c r="H34" s="60">
        <f>VLOOKUP('Score global'!$A34,'Essais-Inclusions'!$A$1:$Q$176,13,FALSE)</f>
        <v>0</v>
      </c>
      <c r="I34" s="60">
        <f>VLOOKUP('Score global'!$A34,'Essais-Inclusions'!$A$1:$Q$176,17,FALSE)</f>
        <v>7.0372653977683872E-2</v>
      </c>
      <c r="J34" s="60">
        <f>VLOOKUP('Score global'!$A34,Enseignement!$A$1:$I$176,9,FALSE)</f>
        <v>5.3928706250337048E-4</v>
      </c>
      <c r="K34" s="51">
        <f t="shared" ref="K34:K65" si="1">(F34*0.6)+(G34*0.055)+(H34*0.055)+(I34*0.04)+(J34*0.25)</f>
        <v>2.6555236426821581E-2</v>
      </c>
    </row>
    <row r="35" spans="1:11" x14ac:dyDescent="0.2">
      <c r="A35" s="46" t="s">
        <v>106</v>
      </c>
      <c r="B35" s="55" t="s">
        <v>265</v>
      </c>
      <c r="C35" s="55" t="s">
        <v>9</v>
      </c>
      <c r="D35" s="53" t="s">
        <v>95</v>
      </c>
      <c r="E35" s="50">
        <v>2012</v>
      </c>
      <c r="F35" s="60">
        <f>VLOOKUP('Score global'!$A35,Publications!$A$1:$J$176,10,FALSE)</f>
        <v>5.1349804993315706E-2</v>
      </c>
      <c r="G35" s="60">
        <f>VLOOKUP('Score global'!A35,'Essais-Inclusions'!$A$1:$Q$176,9,FALSE)</f>
        <v>4.2390671908215737E-2</v>
      </c>
      <c r="H35" s="60">
        <f>VLOOKUP('Score global'!$A35,'Essais-Inclusions'!$A$1:$Q$176,13,FALSE)</f>
        <v>7.6454193184723272E-3</v>
      </c>
      <c r="I35" s="60">
        <f>VLOOKUP('Score global'!$A35,'Essais-Inclusions'!$A$1:$Q$176,17,FALSE)</f>
        <v>3.096589210720567E-2</v>
      </c>
      <c r="J35" s="60">
        <f>VLOOKUP('Score global'!$A35,Enseignement!$A$1:$I$176,9,FALSE)</f>
        <v>0</v>
      </c>
      <c r="K35" s="51">
        <f t="shared" si="1"/>
        <v>3.480050369774549E-2</v>
      </c>
    </row>
    <row r="36" spans="1:11" x14ac:dyDescent="0.2">
      <c r="A36" s="46" t="s">
        <v>365</v>
      </c>
      <c r="B36" s="55" t="s">
        <v>366</v>
      </c>
      <c r="C36" s="55" t="s">
        <v>116</v>
      </c>
      <c r="D36" s="53" t="s">
        <v>95</v>
      </c>
      <c r="E36" s="50">
        <v>2016</v>
      </c>
      <c r="F36" s="60">
        <f>VLOOKUP('Score global'!$A36,Publications!$A$1:$J$176,10,FALSE)</f>
        <v>1.0349038127721824</v>
      </c>
      <c r="G36" s="60">
        <f>VLOOKUP('Score global'!A36,'Essais-Inclusions'!$A$1:$Q$176,9,FALSE)</f>
        <v>1.7196929664285645</v>
      </c>
      <c r="H36" s="60">
        <f>VLOOKUP('Score global'!$A36,'Essais-Inclusions'!$A$1:$Q$176,13,FALSE)</f>
        <v>2.5317259843914042</v>
      </c>
      <c r="I36" s="60">
        <f>VLOOKUP('Score global'!$A36,'Essais-Inclusions'!$A$1:$Q$176,17,FALSE)</f>
        <v>2.1466701207497283</v>
      </c>
      <c r="J36" s="60">
        <f>VLOOKUP('Score global'!$A36,Enseignement!$A$1:$I$176,9,FALSE)</f>
        <v>2.081271492632518</v>
      </c>
      <c r="K36" s="51">
        <f t="shared" si="1"/>
        <v>1.4609550079465263</v>
      </c>
    </row>
    <row r="37" spans="1:11" x14ac:dyDescent="0.2">
      <c r="A37" s="46" t="s">
        <v>107</v>
      </c>
      <c r="B37" s="55" t="s">
        <v>108</v>
      </c>
      <c r="C37" s="55" t="s">
        <v>9</v>
      </c>
      <c r="D37" s="55" t="s">
        <v>403</v>
      </c>
      <c r="E37" s="50">
        <v>2013</v>
      </c>
      <c r="F37" s="60">
        <f>VLOOKUP('Score global'!$A37,Publications!$A$1:$J$176,10,FALSE)</f>
        <v>5.645036049477789E-2</v>
      </c>
      <c r="G37" s="60">
        <f>VLOOKUP('Score global'!A37,'Essais-Inclusions'!$A$1:$Q$176,9,FALSE)</f>
        <v>7.7754202436915776E-2</v>
      </c>
      <c r="H37" s="60">
        <f>VLOOKUP('Score global'!$A37,'Essais-Inclusions'!$A$1:$Q$176,13,FALSE)</f>
        <v>0.19256933989788899</v>
      </c>
      <c r="I37" s="60">
        <f>VLOOKUP('Score global'!$A37,'Essais-Inclusions'!$A$1:$Q$176,17,FALSE)</f>
        <v>5.797625095334262E-2</v>
      </c>
      <c r="J37" s="60">
        <f>VLOOKUP('Score global'!$A37,Enseignement!$A$1:$I$176,9,FALSE)</f>
        <v>0</v>
      </c>
      <c r="K37" s="51">
        <f t="shared" si="1"/>
        <v>5.1057061163414706E-2</v>
      </c>
    </row>
    <row r="38" spans="1:11" x14ac:dyDescent="0.2">
      <c r="A38" s="46" t="s">
        <v>329</v>
      </c>
      <c r="B38" s="55" t="s">
        <v>330</v>
      </c>
      <c r="C38" s="55" t="s">
        <v>9</v>
      </c>
      <c r="D38" s="55" t="s">
        <v>403</v>
      </c>
      <c r="E38" s="50">
        <v>2017</v>
      </c>
      <c r="F38" s="60">
        <f>VLOOKUP('Score global'!$A38,Publications!$A$1:$J$176,10,FALSE)</f>
        <v>6.0368967583750944E-3</v>
      </c>
      <c r="G38" s="60">
        <f>VLOOKUP('Score global'!A38,'Essais-Inclusions'!$A$1:$Q$176,9,FALSE)</f>
        <v>1.1110370419749793E-3</v>
      </c>
      <c r="H38" s="60">
        <f>VLOOKUP('Score global'!$A38,'Essais-Inclusions'!$A$1:$Q$176,13,FALSE)</f>
        <v>0</v>
      </c>
      <c r="I38" s="60">
        <f>VLOOKUP('Score global'!$A38,'Essais-Inclusions'!$A$1:$Q$176,17,FALSE)</f>
        <v>9.5689079804091163E-4</v>
      </c>
      <c r="J38" s="60">
        <f>VLOOKUP('Score global'!$A38,Enseignement!$A$1:$I$176,9,FALSE)</f>
        <v>0</v>
      </c>
      <c r="K38" s="51">
        <f t="shared" si="1"/>
        <v>3.721520724255317E-3</v>
      </c>
    </row>
    <row r="39" spans="1:11" x14ac:dyDescent="0.2">
      <c r="A39" s="46" t="s">
        <v>109</v>
      </c>
      <c r="B39" s="53" t="s">
        <v>110</v>
      </c>
      <c r="C39" s="53" t="s">
        <v>6</v>
      </c>
      <c r="D39" s="55" t="s">
        <v>403</v>
      </c>
      <c r="E39" s="50">
        <v>2009</v>
      </c>
      <c r="F39" s="60">
        <f>VLOOKUP('Score global'!$A39,Publications!$A$1:$J$176,10,FALSE)</f>
        <v>1.5651943174337346</v>
      </c>
      <c r="G39" s="60">
        <f>VLOOKUP('Score global'!A39,'Essais-Inclusions'!$A$1:$Q$176,9,FALSE)</f>
        <v>1.5738550690691433</v>
      </c>
      <c r="H39" s="60">
        <f>VLOOKUP('Score global'!$A39,'Essais-Inclusions'!$A$1:$Q$176,13,FALSE)</f>
        <v>1.2265183358712184</v>
      </c>
      <c r="I39" s="60">
        <f>VLOOKUP('Score global'!$A39,'Essais-Inclusions'!$A$1:$Q$176,17,FALSE)</f>
        <v>1.3688368415885841</v>
      </c>
      <c r="J39" s="60">
        <f>VLOOKUP('Score global'!$A39,Enseignement!$A$1:$I$176,9,FALSE)</f>
        <v>2.6667692772295846</v>
      </c>
      <c r="K39" s="51">
        <f t="shared" si="1"/>
        <v>1.8145829207029001</v>
      </c>
    </row>
    <row r="40" spans="1:11" x14ac:dyDescent="0.2">
      <c r="A40" s="46" t="s">
        <v>111</v>
      </c>
      <c r="B40" s="53" t="s">
        <v>112</v>
      </c>
      <c r="C40" s="53" t="s">
        <v>6</v>
      </c>
      <c r="D40" s="53" t="s">
        <v>403</v>
      </c>
      <c r="E40" s="54">
        <v>2009</v>
      </c>
      <c r="F40" s="60">
        <f>VLOOKUP('Score global'!$A40,Publications!$A$1:$J$176,10,FALSE)</f>
        <v>0.23746365381648163</v>
      </c>
      <c r="G40" s="60">
        <f>VLOOKUP('Score global'!A40,'Essais-Inclusions'!$A$1:$Q$176,9,FALSE)</f>
        <v>0.32105857996439174</v>
      </c>
      <c r="H40" s="60">
        <f>VLOOKUP('Score global'!$A40,'Essais-Inclusions'!$A$1:$Q$176,13,FALSE)</f>
        <v>0.30468311816454041</v>
      </c>
      <c r="I40" s="60">
        <f>VLOOKUP('Score global'!$A40,'Essais-Inclusions'!$A$1:$Q$176,17,FALSE)</f>
        <v>0.35033483413779332</v>
      </c>
      <c r="J40" s="60">
        <f>VLOOKUP('Score global'!$A40,Enseignement!$A$1:$I$176,9,FALSE)</f>
        <v>0.24390170251015275</v>
      </c>
      <c r="K40" s="51">
        <f t="shared" si="1"/>
        <v>0.25188280468003016</v>
      </c>
    </row>
    <row r="41" spans="1:11" x14ac:dyDescent="0.2">
      <c r="A41" s="46" t="s">
        <v>331</v>
      </c>
      <c r="B41" s="55" t="s">
        <v>332</v>
      </c>
      <c r="C41" s="55" t="s">
        <v>9</v>
      </c>
      <c r="D41" s="55" t="s">
        <v>401</v>
      </c>
      <c r="E41" s="50">
        <v>2017</v>
      </c>
      <c r="F41" s="60">
        <f>VLOOKUP('Score global'!$A41,Publications!$A$1:$J$176,10,FALSE)</f>
        <v>2.051601632729036E-3</v>
      </c>
      <c r="G41" s="60">
        <f>VLOOKUP('Score global'!A41,'Essais-Inclusions'!$A$1:$Q$176,9,FALSE)</f>
        <v>1.3332444503699753E-2</v>
      </c>
      <c r="H41" s="60">
        <f>VLOOKUP('Score global'!$A41,'Essais-Inclusions'!$A$1:$Q$176,13,FALSE)</f>
        <v>8.3190776046861009E-3</v>
      </c>
      <c r="I41" s="60">
        <f>VLOOKUP('Score global'!$A41,'Essais-Inclusions'!$A$1:$Q$176,17,FALSE)</f>
        <v>7.556301959703954E-3</v>
      </c>
      <c r="J41" s="60">
        <f>VLOOKUP('Score global'!$A41,Enseignement!$A$1:$I$176,9,FALSE)</f>
        <v>1.5639324812597746E-2</v>
      </c>
      <c r="K41" s="51">
        <f t="shared" si="1"/>
        <v>6.6338779771362381E-3</v>
      </c>
    </row>
    <row r="42" spans="1:11" x14ac:dyDescent="0.2">
      <c r="A42" s="46" t="s">
        <v>333</v>
      </c>
      <c r="B42" s="53" t="s">
        <v>334</v>
      </c>
      <c r="C42" s="53" t="s">
        <v>9</v>
      </c>
      <c r="D42" s="53" t="s">
        <v>401</v>
      </c>
      <c r="E42" s="54">
        <v>2017</v>
      </c>
      <c r="F42" s="60">
        <f>VLOOKUP('Score global'!$A42,Publications!$A$1:$J$176,10,FALSE)</f>
        <v>4.6691623365557374E-3</v>
      </c>
      <c r="G42" s="60">
        <f>VLOOKUP('Score global'!A42,'Essais-Inclusions'!$A$1:$Q$176,9,FALSE)</f>
        <v>5.5551852098748968E-3</v>
      </c>
      <c r="H42" s="60">
        <f>VLOOKUP('Score global'!$A42,'Essais-Inclusions'!$A$1:$Q$176,13,FALSE)</f>
        <v>0</v>
      </c>
      <c r="I42" s="60">
        <f>VLOOKUP('Score global'!$A42,'Essais-Inclusions'!$A$1:$Q$176,17,FALSE)</f>
        <v>2.205604929648222E-3</v>
      </c>
      <c r="J42" s="60">
        <f>VLOOKUP('Score global'!$A42,Enseignement!$A$1:$I$176,9,FALSE)</f>
        <v>1.2403602437577523E-2</v>
      </c>
      <c r="K42" s="51">
        <f t="shared" si="1"/>
        <v>6.296157395056871E-3</v>
      </c>
    </row>
    <row r="43" spans="1:11" x14ac:dyDescent="0.2">
      <c r="A43" s="46" t="s">
        <v>4</v>
      </c>
      <c r="B43" s="55" t="s">
        <v>5</v>
      </c>
      <c r="C43" s="55" t="s">
        <v>6</v>
      </c>
      <c r="D43" s="55" t="s">
        <v>401</v>
      </c>
      <c r="E43" s="50">
        <v>2009</v>
      </c>
      <c r="F43" s="60">
        <f>VLOOKUP('Score global'!$A43,Publications!$A$1:$J$176,10,FALSE)</f>
        <v>0.87878809725366958</v>
      </c>
      <c r="G43" s="60">
        <f>VLOOKUP('Score global'!A43,'Essais-Inclusions'!$A$1:$Q$176,9,FALSE)</f>
        <v>1.0183220709358531</v>
      </c>
      <c r="H43" s="60">
        <f>VLOOKUP('Score global'!$A43,'Essais-Inclusions'!$A$1:$Q$176,13,FALSE)</f>
        <v>0.98518822879763324</v>
      </c>
      <c r="I43" s="60">
        <f>VLOOKUP('Score global'!$A43,'Essais-Inclusions'!$A$1:$Q$176,17,FALSE)</f>
        <v>1.1752372892980647</v>
      </c>
      <c r="J43" s="60">
        <f>VLOOKUP('Score global'!$A43,Enseignement!$A$1:$I$176,9,FALSE)</f>
        <v>2.9612464041474977</v>
      </c>
      <c r="K43" s="51">
        <f t="shared" si="1"/>
        <v>1.4247870174463406</v>
      </c>
    </row>
    <row r="44" spans="1:11" x14ac:dyDescent="0.2">
      <c r="A44" s="46" t="s">
        <v>7</v>
      </c>
      <c r="B44" s="55" t="s">
        <v>8</v>
      </c>
      <c r="C44" s="55" t="s">
        <v>9</v>
      </c>
      <c r="D44" s="55" t="s">
        <v>401</v>
      </c>
      <c r="E44" s="50">
        <v>2014</v>
      </c>
      <c r="F44" s="60">
        <f>VLOOKUP('Score global'!$A44,Publications!$A$1:$J$176,10,FALSE)</f>
        <v>8.3509917061048329E-3</v>
      </c>
      <c r="G44" s="60">
        <f>VLOOKUP('Score global'!A44,'Essais-Inclusions'!$A$1:$Q$176,9,FALSE)</f>
        <v>3.4540853885495085E-3</v>
      </c>
      <c r="H44" s="60">
        <f>VLOOKUP('Score global'!$A44,'Essais-Inclusions'!$A$1:$Q$176,13,FALSE)</f>
        <v>0</v>
      </c>
      <c r="I44" s="60">
        <f>VLOOKUP('Score global'!$A44,'Essais-Inclusions'!$A$1:$Q$176,17,FALSE)</f>
        <v>1.1679193579462423E-2</v>
      </c>
      <c r="J44" s="60">
        <f>VLOOKUP('Score global'!$A44,Enseignement!$A$1:$I$176,9,FALSE)</f>
        <v>5.5694204841099354E-2</v>
      </c>
      <c r="K44" s="51">
        <f t="shared" si="1"/>
        <v>1.9591288673486459E-2</v>
      </c>
    </row>
    <row r="45" spans="1:11" x14ac:dyDescent="0.2">
      <c r="A45" s="46" t="s">
        <v>10</v>
      </c>
      <c r="B45" s="55" t="s">
        <v>11</v>
      </c>
      <c r="C45" s="55" t="s">
        <v>12</v>
      </c>
      <c r="D45" s="55" t="s">
        <v>401</v>
      </c>
      <c r="E45" s="50">
        <v>2009</v>
      </c>
      <c r="F45" s="60">
        <f>VLOOKUP('Score global'!$A45,Publications!$A$1:$J$176,10,FALSE)</f>
        <v>7.9416689273241914E-2</v>
      </c>
      <c r="G45" s="60">
        <f>VLOOKUP('Score global'!A45,'Essais-Inclusions'!$A$1:$Q$176,9,FALSE)</f>
        <v>0.12864801150055247</v>
      </c>
      <c r="H45" s="60">
        <f>VLOOKUP('Score global'!$A45,'Essais-Inclusions'!$A$1:$Q$176,13,FALSE)</f>
        <v>5.2890469701440637E-2</v>
      </c>
      <c r="I45" s="60">
        <f>VLOOKUP('Score global'!$A45,'Essais-Inclusions'!$A$1:$Q$176,17,FALSE)</f>
        <v>0.10803495689769227</v>
      </c>
      <c r="J45" s="60">
        <f>VLOOKUP('Score global'!$A45,Enseignement!$A$1:$I$176,9,FALSE)</f>
        <v>5.4999362493990081E-2</v>
      </c>
      <c r="K45" s="51">
        <f t="shared" si="1"/>
        <v>7.5705868929459977E-2</v>
      </c>
    </row>
    <row r="46" spans="1:11" x14ac:dyDescent="0.2">
      <c r="A46" s="46" t="s">
        <v>13</v>
      </c>
      <c r="B46" s="53" t="s">
        <v>14</v>
      </c>
      <c r="C46" s="53" t="s">
        <v>12</v>
      </c>
      <c r="D46" s="53" t="s">
        <v>401</v>
      </c>
      <c r="E46" s="54">
        <v>2009</v>
      </c>
      <c r="F46" s="60">
        <f>VLOOKUP('Score global'!$A46,Publications!$A$1:$J$176,10,FALSE)</f>
        <v>0.20368229894666337</v>
      </c>
      <c r="G46" s="60">
        <f>VLOOKUP('Score global'!A46,'Essais-Inclusions'!$A$1:$Q$176,9,FALSE)</f>
        <v>0.34910285968117971</v>
      </c>
      <c r="H46" s="60">
        <f>VLOOKUP('Score global'!$A46,'Essais-Inclusions'!$A$1:$Q$176,13,FALSE)</f>
        <v>0.22870255695980735</v>
      </c>
      <c r="I46" s="60">
        <f>VLOOKUP('Score global'!$A46,'Essais-Inclusions'!$A$1:$Q$176,17,FALSE)</f>
        <v>0.32215437664672331</v>
      </c>
      <c r="J46" s="60">
        <f>VLOOKUP('Score global'!$A46,Enseignement!$A$1:$I$176,9,FALSE)</f>
        <v>0.17742346344515433</v>
      </c>
      <c r="K46" s="51">
        <f t="shared" si="1"/>
        <v>0.21123071821040981</v>
      </c>
    </row>
    <row r="47" spans="1:11" x14ac:dyDescent="0.2">
      <c r="A47" s="46" t="s">
        <v>15</v>
      </c>
      <c r="B47" s="55" t="s">
        <v>16</v>
      </c>
      <c r="C47" s="55" t="s">
        <v>9</v>
      </c>
      <c r="D47" s="55" t="s">
        <v>401</v>
      </c>
      <c r="E47" s="50">
        <v>2014</v>
      </c>
      <c r="F47" s="60">
        <f>VLOOKUP('Score global'!$A47,Publications!$A$1:$J$176,10,FALSE)</f>
        <v>7.7755273029750036E-3</v>
      </c>
      <c r="G47" s="60">
        <f>VLOOKUP('Score global'!A47,'Essais-Inclusions'!$A$1:$Q$176,9,FALSE)</f>
        <v>0</v>
      </c>
      <c r="H47" s="60">
        <f>VLOOKUP('Score global'!$A47,'Essais-Inclusions'!$A$1:$Q$176,13,FALSE)</f>
        <v>0</v>
      </c>
      <c r="I47" s="60">
        <f>VLOOKUP('Score global'!$A47,'Essais-Inclusions'!$A$1:$Q$176,17,FALSE)</f>
        <v>0</v>
      </c>
      <c r="J47" s="60">
        <f>VLOOKUP('Score global'!$A47,Enseignement!$A$1:$I$176,9,FALSE)</f>
        <v>1.1615183022955264E-2</v>
      </c>
      <c r="K47" s="51">
        <f t="shared" si="1"/>
        <v>7.5691121375238181E-3</v>
      </c>
    </row>
    <row r="48" spans="1:11" x14ac:dyDescent="0.2">
      <c r="A48" s="46" t="s">
        <v>17</v>
      </c>
      <c r="B48" s="53" t="s">
        <v>18</v>
      </c>
      <c r="C48" s="53" t="s">
        <v>6</v>
      </c>
      <c r="D48" s="53" t="s">
        <v>401</v>
      </c>
      <c r="E48" s="54">
        <v>2009</v>
      </c>
      <c r="F48" s="60">
        <f>VLOOKUP('Score global'!$A48,Publications!$A$1:$J$176,10,FALSE)</f>
        <v>6.7064850635679601E-2</v>
      </c>
      <c r="G48" s="60">
        <f>VLOOKUP('Score global'!A48,'Essais-Inclusions'!$A$1:$Q$176,9,FALSE)</f>
        <v>0.15205037673656363</v>
      </c>
      <c r="H48" s="60">
        <f>VLOOKUP('Score global'!$A48,'Essais-Inclusions'!$A$1:$Q$176,13,FALSE)</f>
        <v>0.16414441113415759</v>
      </c>
      <c r="I48" s="60">
        <f>VLOOKUP('Score global'!$A48,'Essais-Inclusions'!$A$1:$Q$176,17,FALSE)</f>
        <v>0.22546758223772992</v>
      </c>
      <c r="J48" s="60">
        <f>VLOOKUP('Score global'!$A48,Enseignement!$A$1:$I$176,9,FALSE)</f>
        <v>0.42941124457965962</v>
      </c>
      <c r="K48" s="51">
        <f t="shared" si="1"/>
        <v>0.17400113814872153</v>
      </c>
    </row>
    <row r="49" spans="1:11" x14ac:dyDescent="0.2">
      <c r="A49" s="46" t="s">
        <v>19</v>
      </c>
      <c r="B49" s="53" t="s">
        <v>20</v>
      </c>
      <c r="C49" s="55" t="s">
        <v>12</v>
      </c>
      <c r="D49" s="55" t="s">
        <v>401</v>
      </c>
      <c r="E49" s="50">
        <v>2009</v>
      </c>
      <c r="F49" s="60">
        <f>VLOOKUP('Score global'!$A49,Publications!$A$1:$J$176,10,FALSE)</f>
        <v>0.1155119442947399</v>
      </c>
      <c r="G49" s="60">
        <f>VLOOKUP('Score global'!A49,'Essais-Inclusions'!$A$1:$Q$176,9,FALSE)</f>
        <v>0.15859956747450737</v>
      </c>
      <c r="H49" s="60">
        <f>VLOOKUP('Score global'!$A49,'Essais-Inclusions'!$A$1:$Q$176,13,FALSE)</f>
        <v>4.9817937842873236E-2</v>
      </c>
      <c r="I49" s="60">
        <f>VLOOKUP('Score global'!$A49,'Essais-Inclusions'!$A$1:$Q$176,17,FALSE)</f>
        <v>0.15935681488586678</v>
      </c>
      <c r="J49" s="60">
        <f>VLOOKUP('Score global'!$A49,Enseignement!$A$1:$I$176,9,FALSE)</f>
        <v>3.0663011837849537E-2</v>
      </c>
      <c r="K49" s="51">
        <f t="shared" si="1"/>
        <v>9.4810154924196935E-2</v>
      </c>
    </row>
    <row r="50" spans="1:11" x14ac:dyDescent="0.2">
      <c r="A50" s="46" t="s">
        <v>21</v>
      </c>
      <c r="B50" s="53" t="s">
        <v>22</v>
      </c>
      <c r="C50" s="53" t="s">
        <v>6</v>
      </c>
      <c r="D50" s="53" t="s">
        <v>401</v>
      </c>
      <c r="E50" s="54">
        <v>2009</v>
      </c>
      <c r="F50" s="60">
        <f>VLOOKUP('Score global'!$A50,Publications!$A$1:$J$176,10,FALSE)</f>
        <v>2.1751836975117653</v>
      </c>
      <c r="G50" s="60">
        <f>VLOOKUP('Score global'!A50,'Essais-Inclusions'!$A$1:$Q$176,9,FALSE)</f>
        <v>2.4120318060709187</v>
      </c>
      <c r="H50" s="60">
        <f>VLOOKUP('Score global'!$A50,'Essais-Inclusions'!$A$1:$Q$176,13,FALSE)</f>
        <v>2.1374025257049065</v>
      </c>
      <c r="I50" s="60">
        <f>VLOOKUP('Score global'!$A50,'Essais-Inclusions'!$A$1:$Q$176,17,FALSE)</f>
        <v>2.7749618641987257</v>
      </c>
      <c r="J50" s="60">
        <f>VLOOKUP('Score global'!$A50,Enseignement!$A$1:$I$176,9,FALSE)</f>
        <v>3.5851403856445816</v>
      </c>
      <c r="K50" s="51">
        <f t="shared" si="1"/>
        <v>2.5626126777338243</v>
      </c>
    </row>
    <row r="51" spans="1:11" x14ac:dyDescent="0.2">
      <c r="A51" s="46" t="s">
        <v>23</v>
      </c>
      <c r="B51" s="53" t="s">
        <v>24</v>
      </c>
      <c r="C51" s="53" t="s">
        <v>9</v>
      </c>
      <c r="D51" s="53" t="s">
        <v>401</v>
      </c>
      <c r="E51" s="54">
        <v>2013</v>
      </c>
      <c r="F51" s="60">
        <f>VLOOKUP('Score global'!$A51,Publications!$A$1:$J$176,10,FALSE)</f>
        <v>0.10795081964388942</v>
      </c>
      <c r="G51" s="60">
        <f>VLOOKUP('Score global'!A51,'Essais-Inclusions'!$A$1:$Q$176,9,FALSE)</f>
        <v>5.2898142389201902E-2</v>
      </c>
      <c r="H51" s="60">
        <f>VLOOKUP('Score global'!$A51,'Essais-Inclusions'!$A$1:$Q$176,13,FALSE)</f>
        <v>0</v>
      </c>
      <c r="I51" s="60">
        <f>VLOOKUP('Score global'!$A51,'Essais-Inclusions'!$A$1:$Q$176,17,FALSE)</f>
        <v>6.671811021428424E-2</v>
      </c>
      <c r="J51" s="60">
        <f>VLOOKUP('Score global'!$A51,Enseignement!$A$1:$I$176,9,FALSE)</f>
        <v>2.8953280608994734E-2</v>
      </c>
      <c r="K51" s="51">
        <f t="shared" si="1"/>
        <v>7.7586934178559802E-2</v>
      </c>
    </row>
    <row r="52" spans="1:11" x14ac:dyDescent="0.2">
      <c r="A52" s="46" t="s">
        <v>25</v>
      </c>
      <c r="B52" s="55" t="s">
        <v>26</v>
      </c>
      <c r="C52" s="55" t="s">
        <v>9</v>
      </c>
      <c r="D52" s="53" t="s">
        <v>401</v>
      </c>
      <c r="E52" s="50">
        <v>2011</v>
      </c>
      <c r="F52" s="60">
        <f>VLOOKUP('Score global'!$A52,Publications!$A$1:$J$176,10,FALSE)</f>
        <v>0.10097507785815835</v>
      </c>
      <c r="G52" s="60">
        <f>VLOOKUP('Score global'!A52,'Essais-Inclusions'!$A$1:$Q$176,9,FALSE)</f>
        <v>0.10031171920891416</v>
      </c>
      <c r="H52" s="60">
        <f>VLOOKUP('Score global'!$A52,'Essais-Inclusions'!$A$1:$Q$176,13,FALSE)</f>
        <v>8.7469330778483997E-2</v>
      </c>
      <c r="I52" s="60">
        <f>VLOOKUP('Score global'!$A52,'Essais-Inclusions'!$A$1:$Q$176,17,FALSE)</f>
        <v>0.14622632675555602</v>
      </c>
      <c r="J52" s="60">
        <f>VLOOKUP('Score global'!$A52,Enseignement!$A$1:$I$176,9,FALSE)</f>
        <v>2.2389148150830346E-2</v>
      </c>
      <c r="K52" s="51">
        <f t="shared" si="1"/>
        <v>8.2359344572131732E-2</v>
      </c>
    </row>
    <row r="53" spans="1:11" x14ac:dyDescent="0.2">
      <c r="A53" s="46" t="s">
        <v>27</v>
      </c>
      <c r="B53" s="53" t="s">
        <v>28</v>
      </c>
      <c r="C53" s="53" t="s">
        <v>9</v>
      </c>
      <c r="D53" s="53" t="s">
        <v>401</v>
      </c>
      <c r="E53" s="54">
        <v>2014</v>
      </c>
      <c r="F53" s="60">
        <f>VLOOKUP('Score global'!$A53,Publications!$A$1:$J$176,10,FALSE)</f>
        <v>1.8330149343918314E-2</v>
      </c>
      <c r="G53" s="60">
        <f>VLOOKUP('Score global'!A53,'Essais-Inclusions'!$A$1:$Q$176,9,FALSE)</f>
        <v>1.1836280567194565E-3</v>
      </c>
      <c r="H53" s="60">
        <f>VLOOKUP('Score global'!$A53,'Essais-Inclusions'!$A$1:$Q$176,13,FALSE)</f>
        <v>0</v>
      </c>
      <c r="I53" s="60">
        <f>VLOOKUP('Score global'!$A53,'Essais-Inclusions'!$A$1:$Q$176,17,FALSE)</f>
        <v>2.4545059066927887E-4</v>
      </c>
      <c r="J53" s="60">
        <f>VLOOKUP('Score global'!$A53,Enseignement!$A$1:$I$176,9,FALSE)</f>
        <v>5.1816123135607461E-2</v>
      </c>
      <c r="K53" s="51">
        <f t="shared" si="1"/>
        <v>2.4027037956999196E-2</v>
      </c>
    </row>
    <row r="54" spans="1:11" x14ac:dyDescent="0.2">
      <c r="A54" s="46" t="s">
        <v>370</v>
      </c>
      <c r="B54" s="53" t="s">
        <v>371</v>
      </c>
      <c r="C54" s="53" t="s">
        <v>256</v>
      </c>
      <c r="D54" s="53" t="s">
        <v>401</v>
      </c>
      <c r="E54" s="54">
        <v>2009</v>
      </c>
      <c r="F54" s="60">
        <f>VLOOKUP('Score global'!$A54,Publications!$A$1:$J$176,10,FALSE)</f>
        <v>2.0708793275000916</v>
      </c>
      <c r="G54" s="60">
        <f>VLOOKUP('Score global'!A54,'Essais-Inclusions'!$A$1:$Q$176,9,FALSE)</f>
        <v>1.56136372399583</v>
      </c>
      <c r="H54" s="60">
        <f>VLOOKUP('Score global'!$A54,'Essais-Inclusions'!$A$1:$Q$176,13,FALSE)</f>
        <v>1.5287184132993747</v>
      </c>
      <c r="I54" s="60">
        <f>VLOOKUP('Score global'!$A54,'Essais-Inclusions'!$A$1:$Q$176,17,FALSE)</f>
        <v>1.7906291236420211</v>
      </c>
      <c r="J54" s="60">
        <f>VLOOKUP('Score global'!$A54,Enseignement!$A$1:$I$176,9,FALSE)</f>
        <v>3.0829134544414023</v>
      </c>
      <c r="K54" s="51">
        <f t="shared" si="1"/>
        <v>2.2548356426073228</v>
      </c>
    </row>
    <row r="55" spans="1:11" x14ac:dyDescent="0.2">
      <c r="A55" s="46" t="s">
        <v>244</v>
      </c>
      <c r="B55" s="55" t="s">
        <v>245</v>
      </c>
      <c r="C55" s="55" t="s">
        <v>6</v>
      </c>
      <c r="D55" s="53" t="s">
        <v>399</v>
      </c>
      <c r="E55" s="50">
        <v>2009</v>
      </c>
      <c r="F55" s="60">
        <f>VLOOKUP('Score global'!$A55,Publications!$A$1:$J$176,10,FALSE)</f>
        <v>0.1750139973951611</v>
      </c>
      <c r="G55" s="60">
        <f>VLOOKUP('Score global'!A55,'Essais-Inclusions'!$A$1:$Q$176,9,FALSE)</f>
        <v>0.23364792792036962</v>
      </c>
      <c r="H55" s="60">
        <f>VLOOKUP('Score global'!$A55,'Essais-Inclusions'!$A$1:$Q$176,13,FALSE)</f>
        <v>0.33742614147473893</v>
      </c>
      <c r="I55" s="60">
        <f>VLOOKUP('Score global'!$A55,'Essais-Inclusions'!$A$1:$Q$176,17,FALSE)</f>
        <v>0.33579025614475139</v>
      </c>
      <c r="J55" s="60">
        <f>VLOOKUP('Score global'!$A55,Enseignement!$A$1:$I$176,9,FALSE)</f>
        <v>0</v>
      </c>
      <c r="K55" s="51">
        <f t="shared" si="1"/>
        <v>0.14984908249961768</v>
      </c>
    </row>
    <row r="56" spans="1:11" x14ac:dyDescent="0.2">
      <c r="A56" s="46" t="s">
        <v>316</v>
      </c>
      <c r="B56" s="55" t="s">
        <v>246</v>
      </c>
      <c r="C56" s="55" t="s">
        <v>9</v>
      </c>
      <c r="D56" s="53" t="s">
        <v>398</v>
      </c>
      <c r="E56" s="50">
        <v>2010</v>
      </c>
      <c r="F56" s="60">
        <f>VLOOKUP('Score global'!$A56,Publications!$A$1:$J$176,10,FALSE)</f>
        <v>7.6661661462084058E-2</v>
      </c>
      <c r="G56" s="60">
        <f>VLOOKUP('Score global'!A56,'Essais-Inclusions'!$A$1:$Q$176,9,FALSE)</f>
        <v>7.0049695587078784E-3</v>
      </c>
      <c r="H56" s="60">
        <f>VLOOKUP('Score global'!$A56,'Essais-Inclusions'!$A$1:$Q$176,13,FALSE)</f>
        <v>0</v>
      </c>
      <c r="I56" s="60">
        <f>VLOOKUP('Score global'!$A56,'Essais-Inclusions'!$A$1:$Q$176,17,FALSE)</f>
        <v>2.2590398970612421E-2</v>
      </c>
      <c r="J56" s="60">
        <f>VLOOKUP('Score global'!$A56,Enseignement!$A$1:$I$176,9,FALSE)</f>
        <v>0</v>
      </c>
      <c r="K56" s="51">
        <f t="shared" si="1"/>
        <v>4.7285886161803861E-2</v>
      </c>
    </row>
    <row r="57" spans="1:11" x14ac:dyDescent="0.2">
      <c r="A57" s="46" t="s">
        <v>247</v>
      </c>
      <c r="B57" s="87" t="s">
        <v>248</v>
      </c>
      <c r="C57" s="87" t="s">
        <v>9</v>
      </c>
      <c r="D57" s="53" t="s">
        <v>398</v>
      </c>
      <c r="E57" s="88">
        <v>2013</v>
      </c>
      <c r="F57" s="60">
        <f>VLOOKUP('Score global'!$A57,Publications!$A$1:$J$176,10,FALSE)</f>
        <v>1.9551472594611465E-2</v>
      </c>
      <c r="G57" s="60">
        <f>VLOOKUP('Score global'!A57,'Essais-Inclusions'!$A$1:$Q$176,9,FALSE)</f>
        <v>1.1836280567194565E-3</v>
      </c>
      <c r="H57" s="60">
        <f>VLOOKUP('Score global'!$A57,'Essais-Inclusions'!$A$1:$Q$176,13,FALSE)</f>
        <v>0</v>
      </c>
      <c r="I57" s="60">
        <f>VLOOKUP('Score global'!$A57,'Essais-Inclusions'!$A$1:$Q$176,17,FALSE)</f>
        <v>2.5548955083994529E-3</v>
      </c>
      <c r="J57" s="60">
        <f>VLOOKUP('Score global'!$A57,Enseignement!$A$1:$I$176,9,FALSE)</f>
        <v>0</v>
      </c>
      <c r="K57" s="51">
        <f t="shared" si="1"/>
        <v>1.1898178920222427E-2</v>
      </c>
    </row>
    <row r="58" spans="1:11" x14ac:dyDescent="0.2">
      <c r="A58" s="46" t="s">
        <v>169</v>
      </c>
      <c r="B58" s="55" t="s">
        <v>170</v>
      </c>
      <c r="C58" s="55" t="s">
        <v>9</v>
      </c>
      <c r="D58" s="53" t="s">
        <v>279</v>
      </c>
      <c r="E58" s="50">
        <v>2015</v>
      </c>
      <c r="F58" s="60">
        <f>VLOOKUP('Score global'!$A58,Publications!$A$1:$J$176,10,FALSE)</f>
        <v>3.0344049527640873E-2</v>
      </c>
      <c r="G58" s="60">
        <f>VLOOKUP('Score global'!A58,'Essais-Inclusions'!$A$1:$Q$176,9,FALSE)</f>
        <v>4.3211409462910161E-2</v>
      </c>
      <c r="H58" s="60">
        <f>VLOOKUP('Score global'!$A58,'Essais-Inclusions'!$A$1:$Q$176,13,FALSE)</f>
        <v>3.9438117156639092E-2</v>
      </c>
      <c r="I58" s="60">
        <f>VLOOKUP('Score global'!$A58,'Essais-Inclusions'!$A$1:$Q$176,17,FALSE)</f>
        <v>6.1217824538670626E-2</v>
      </c>
      <c r="J58" s="60">
        <f>VLOOKUP('Score global'!$A58,Enseignement!$A$1:$I$176,9,FALSE)</f>
        <v>2.2145337294507836E-2</v>
      </c>
      <c r="K58" s="51">
        <f t="shared" si="1"/>
        <v>3.0737200985833518E-2</v>
      </c>
    </row>
    <row r="59" spans="1:11" x14ac:dyDescent="0.2">
      <c r="A59" s="46" t="s">
        <v>171</v>
      </c>
      <c r="B59" s="53" t="s">
        <v>172</v>
      </c>
      <c r="C59" s="53" t="s">
        <v>12</v>
      </c>
      <c r="D59" s="53" t="s">
        <v>279</v>
      </c>
      <c r="E59" s="54">
        <v>2009</v>
      </c>
      <c r="F59" s="60">
        <f>VLOOKUP('Score global'!$A59,Publications!$A$1:$J$176,10,FALSE)</f>
        <v>0.26123622262646606</v>
      </c>
      <c r="G59" s="60">
        <f>VLOOKUP('Score global'!A59,'Essais-Inclusions'!$A$1:$Q$176,9,FALSE)</f>
        <v>1.2831071865471051</v>
      </c>
      <c r="H59" s="60">
        <f>VLOOKUP('Score global'!$A59,'Essais-Inclusions'!$A$1:$Q$176,13,FALSE)</f>
        <v>0.79741636525877535</v>
      </c>
      <c r="I59" s="60">
        <f>VLOOKUP('Score global'!$A59,'Essais-Inclusions'!$A$1:$Q$176,17,FALSE)</f>
        <v>0.65562413160721944</v>
      </c>
      <c r="J59" s="60">
        <f>VLOOKUP('Score global'!$A59,Enseignement!$A$1:$I$176,9,FALSE)</f>
        <v>0.11583787950357297</v>
      </c>
      <c r="K59" s="51">
        <f t="shared" si="1"/>
        <v>0.32635496406538511</v>
      </c>
    </row>
    <row r="60" spans="1:11" x14ac:dyDescent="0.2">
      <c r="A60" s="46" t="s">
        <v>173</v>
      </c>
      <c r="B60" s="55" t="s">
        <v>174</v>
      </c>
      <c r="C60" s="55" t="s">
        <v>6</v>
      </c>
      <c r="D60" s="53" t="s">
        <v>279</v>
      </c>
      <c r="E60" s="50">
        <v>2009</v>
      </c>
      <c r="F60" s="60">
        <f>VLOOKUP('Score global'!$A60,Publications!$A$1:$J$176,10,FALSE)</f>
        <v>3.2400541303108636</v>
      </c>
      <c r="G60" s="60">
        <f>VLOOKUP('Score global'!A60,'Essais-Inclusions'!$A$1:$Q$176,9,FALSE)</f>
        <v>3.9416318158155148</v>
      </c>
      <c r="H60" s="60">
        <f>VLOOKUP('Score global'!$A60,'Essais-Inclusions'!$A$1:$Q$176,13,FALSE)</f>
        <v>3.809133401641132</v>
      </c>
      <c r="I60" s="60">
        <f>VLOOKUP('Score global'!$A60,'Essais-Inclusions'!$A$1:$Q$176,17,FALSE)</f>
        <v>3.8452215710932824</v>
      </c>
      <c r="J60" s="60">
        <f>VLOOKUP('Score global'!$A60,Enseignement!$A$1:$I$176,9,FALSE)</f>
        <v>6.3571052231641119</v>
      </c>
      <c r="K60" s="51">
        <f t="shared" si="1"/>
        <v>4.1134097337813937</v>
      </c>
    </row>
    <row r="61" spans="1:11" x14ac:dyDescent="0.2">
      <c r="A61" s="46" t="s">
        <v>175</v>
      </c>
      <c r="B61" s="87" t="s">
        <v>176</v>
      </c>
      <c r="C61" s="87" t="s">
        <v>9</v>
      </c>
      <c r="D61" s="53" t="s">
        <v>279</v>
      </c>
      <c r="E61" s="88">
        <v>2012</v>
      </c>
      <c r="F61" s="60">
        <f>VLOOKUP('Score global'!$A61,Publications!$A$1:$J$176,10,FALSE)</f>
        <v>5.3657248059019738E-2</v>
      </c>
      <c r="G61" s="60">
        <f>VLOOKUP('Score global'!A61,'Essais-Inclusions'!$A$1:$Q$176,9,FALSE)</f>
        <v>3.3212076085135343E-2</v>
      </c>
      <c r="H61" s="60">
        <f>VLOOKUP('Score global'!$A61,'Essais-Inclusions'!$A$1:$Q$176,13,FALSE)</f>
        <v>0</v>
      </c>
      <c r="I61" s="60">
        <f>VLOOKUP('Score global'!$A61,'Essais-Inclusions'!$A$1:$Q$176,17,FALSE)</f>
        <v>4.0979154894043683E-2</v>
      </c>
      <c r="J61" s="60">
        <f>VLOOKUP('Score global'!$A61,Enseignement!$A$1:$I$176,9,FALSE)</f>
        <v>0.10889678535772737</v>
      </c>
      <c r="K61" s="51">
        <f t="shared" si="1"/>
        <v>6.2884375555287864E-2</v>
      </c>
    </row>
    <row r="62" spans="1:11" x14ac:dyDescent="0.2">
      <c r="A62" s="46" t="s">
        <v>310</v>
      </c>
      <c r="B62" s="87" t="s">
        <v>311</v>
      </c>
      <c r="C62" s="87" t="s">
        <v>9</v>
      </c>
      <c r="D62" s="53" t="s">
        <v>279</v>
      </c>
      <c r="E62" s="88">
        <v>2014</v>
      </c>
      <c r="F62" s="60">
        <f>VLOOKUP('Score global'!$A62,Publications!$A$1:$J$176,10,FALSE)</f>
        <v>0</v>
      </c>
      <c r="G62" s="60">
        <f>VLOOKUP('Score global'!A62,'Essais-Inclusions'!$A$1:$Q$176,9,FALSE)</f>
        <v>1.1836280567194565E-3</v>
      </c>
      <c r="H62" s="60">
        <f>VLOOKUP('Score global'!$A62,'Essais-Inclusions'!$A$1:$Q$176,13,FALSE)</f>
        <v>0</v>
      </c>
      <c r="I62" s="60">
        <f>VLOOKUP('Score global'!$A62,'Essais-Inclusions'!$A$1:$Q$176,17,FALSE)</f>
        <v>1.5627460673243163E-3</v>
      </c>
      <c r="J62" s="60">
        <f>VLOOKUP('Score global'!$A62,Enseignement!$A$1:$I$176,9,FALSE)</f>
        <v>8.7903791188049404E-2</v>
      </c>
      <c r="K62" s="51">
        <f t="shared" si="1"/>
        <v>2.2103557182824893E-2</v>
      </c>
    </row>
    <row r="63" spans="1:11" x14ac:dyDescent="0.2">
      <c r="A63" s="46" t="s">
        <v>177</v>
      </c>
      <c r="B63" s="55" t="s">
        <v>178</v>
      </c>
      <c r="C63" s="55" t="s">
        <v>9</v>
      </c>
      <c r="D63" s="53" t="s">
        <v>279</v>
      </c>
      <c r="E63" s="50">
        <v>2009</v>
      </c>
      <c r="F63" s="60">
        <f>VLOOKUP('Score global'!$A63,Publications!$A$1:$J$176,10,FALSE)</f>
        <v>0.12560192917876584</v>
      </c>
      <c r="G63" s="60">
        <f>VLOOKUP('Score global'!A63,'Essais-Inclusions'!$A$1:$Q$176,9,FALSE)</f>
        <v>7.582045646588717E-2</v>
      </c>
      <c r="H63" s="60">
        <f>VLOOKUP('Score global'!$A63,'Essais-Inclusions'!$A$1:$Q$176,13,FALSE)</f>
        <v>5.6509025597952268E-2</v>
      </c>
      <c r="I63" s="60">
        <f>VLOOKUP('Score global'!$A63,'Essais-Inclusions'!$A$1:$Q$176,17,FALSE)</f>
        <v>5.4542502007738539E-2</v>
      </c>
      <c r="J63" s="60">
        <f>VLOOKUP('Score global'!$A63,Enseignement!$A$1:$I$176,9,FALSE)</f>
        <v>0.27047345958460917</v>
      </c>
      <c r="K63" s="51">
        <f t="shared" si="1"/>
        <v>0.15243934399723252</v>
      </c>
    </row>
    <row r="64" spans="1:11" x14ac:dyDescent="0.2">
      <c r="A64" s="46" t="s">
        <v>179</v>
      </c>
      <c r="B64" s="55" t="s">
        <v>180</v>
      </c>
      <c r="C64" s="55" t="s">
        <v>9</v>
      </c>
      <c r="D64" s="53" t="s">
        <v>279</v>
      </c>
      <c r="E64" s="50">
        <v>2012</v>
      </c>
      <c r="F64" s="60">
        <f>VLOOKUP('Score global'!$A64,Publications!$A$1:$J$176,10,FALSE)</f>
        <v>0.11982675794428037</v>
      </c>
      <c r="G64" s="60">
        <f>VLOOKUP('Score global'!A64,'Essais-Inclusions'!$A$1:$Q$176,9,FALSE)</f>
        <v>6.5361466090327128E-2</v>
      </c>
      <c r="H64" s="60">
        <f>VLOOKUP('Score global'!$A64,'Essais-Inclusions'!$A$1:$Q$176,13,FALSE)</f>
        <v>0</v>
      </c>
      <c r="I64" s="60">
        <f>VLOOKUP('Score global'!$A64,'Essais-Inclusions'!$A$1:$Q$176,17,FALSE)</f>
        <v>9.4267323906707542E-2</v>
      </c>
      <c r="J64" s="60">
        <f>VLOOKUP('Score global'!$A64,Enseignement!$A$1:$I$176,9,FALSE)</f>
        <v>0.23759677150013131</v>
      </c>
      <c r="K64" s="51">
        <f t="shared" si="1"/>
        <v>0.13866082123283735</v>
      </c>
    </row>
    <row r="65" spans="1:11" x14ac:dyDescent="0.2">
      <c r="A65" s="46" t="s">
        <v>181</v>
      </c>
      <c r="B65" s="55" t="s">
        <v>182</v>
      </c>
      <c r="C65" s="55" t="s">
        <v>9</v>
      </c>
      <c r="D65" s="53" t="s">
        <v>279</v>
      </c>
      <c r="E65" s="50">
        <v>2009</v>
      </c>
      <c r="F65" s="60">
        <f>VLOOKUP('Score global'!$A65,Publications!$A$1:$J$176,10,FALSE)</f>
        <v>4.2129197566906681E-2</v>
      </c>
      <c r="G65" s="60">
        <f>VLOOKUP('Score global'!A65,'Essais-Inclusions'!$A$1:$Q$176,9,FALSE)</f>
        <v>4.7052593120349089E-2</v>
      </c>
      <c r="H65" s="60">
        <f>VLOOKUP('Score global'!$A65,'Essais-Inclusions'!$A$1:$Q$176,13,FALSE)</f>
        <v>0</v>
      </c>
      <c r="I65" s="60">
        <f>VLOOKUP('Score global'!$A65,'Essais-Inclusions'!$A$1:$Q$176,17,FALSE)</f>
        <v>7.9662793589963768E-2</v>
      </c>
      <c r="J65" s="60">
        <f>VLOOKUP('Score global'!$A65,Enseignement!$A$1:$I$176,9,FALSE)</f>
        <v>0.22454960490887277</v>
      </c>
      <c r="K65" s="51">
        <f t="shared" si="1"/>
        <v>8.7189324132579946E-2</v>
      </c>
    </row>
    <row r="66" spans="1:11" x14ac:dyDescent="0.2">
      <c r="A66" s="46" t="s">
        <v>335</v>
      </c>
      <c r="B66" s="53" t="s">
        <v>336</v>
      </c>
      <c r="C66" s="53" t="s">
        <v>9</v>
      </c>
      <c r="D66" s="53" t="s">
        <v>279</v>
      </c>
      <c r="E66" s="54">
        <v>2017</v>
      </c>
      <c r="F66" s="60">
        <f>VLOOKUP('Score global'!$A66,Publications!$A$1:$J$176,10,FALSE)</f>
        <v>2.8297953554883254E-4</v>
      </c>
      <c r="G66" s="60">
        <f>VLOOKUP('Score global'!A66,'Essais-Inclusions'!$A$1:$Q$176,9,FALSE)</f>
        <v>1.1110370419749793E-3</v>
      </c>
      <c r="H66" s="60">
        <f>VLOOKUP('Score global'!$A66,'Essais-Inclusions'!$A$1:$Q$176,13,FALSE)</f>
        <v>0</v>
      </c>
      <c r="I66" s="60">
        <f>VLOOKUP('Score global'!$A66,'Essais-Inclusions'!$A$1:$Q$176,17,FALSE)</f>
        <v>1.299148620334357E-3</v>
      </c>
      <c r="J66" s="60">
        <f>VLOOKUP('Score global'!$A66,Enseignement!$A$1:$I$176,9,FALSE)</f>
        <v>6.0400151000377496E-2</v>
      </c>
      <c r="K66" s="51">
        <f t="shared" ref="K66:K97" si="2">(F66*0.6)+(G66*0.055)+(H66*0.055)+(I66*0.04)+(J66*0.25)</f>
        <v>1.5382898453545672E-2</v>
      </c>
    </row>
    <row r="67" spans="1:11" x14ac:dyDescent="0.2">
      <c r="A67" s="46" t="s">
        <v>337</v>
      </c>
      <c r="B67" s="53" t="s">
        <v>338</v>
      </c>
      <c r="C67" s="53" t="s">
        <v>9</v>
      </c>
      <c r="D67" s="53" t="s">
        <v>279</v>
      </c>
      <c r="E67" s="54">
        <v>2017</v>
      </c>
      <c r="F67" s="60">
        <f>VLOOKUP('Score global'!$A67,Publications!$A$1:$J$176,10,FALSE)</f>
        <v>1.1665045298735193E-2</v>
      </c>
      <c r="G67" s="60">
        <f>VLOOKUP('Score global'!A67,'Essais-Inclusions'!$A$1:$Q$176,9,FALSE)</f>
        <v>4.4441481678999173E-3</v>
      </c>
      <c r="H67" s="60">
        <f>VLOOKUP('Score global'!$A67,'Essais-Inclusions'!$A$1:$Q$176,13,FALSE)</f>
        <v>0</v>
      </c>
      <c r="I67" s="60">
        <f>VLOOKUP('Score global'!$A67,'Essais-Inclusions'!$A$1:$Q$176,17,FALSE)</f>
        <v>1.8700949303678431E-2</v>
      </c>
      <c r="J67" s="60">
        <f>VLOOKUP('Score global'!$A67,Enseignement!$A$1:$I$176,9,FALSE)</f>
        <v>0</v>
      </c>
      <c r="K67" s="51">
        <f t="shared" si="2"/>
        <v>7.9914933006227477E-3</v>
      </c>
    </row>
    <row r="68" spans="1:11" x14ac:dyDescent="0.2">
      <c r="A68" s="46" t="s">
        <v>183</v>
      </c>
      <c r="B68" s="53" t="s">
        <v>184</v>
      </c>
      <c r="C68" s="53" t="s">
        <v>9</v>
      </c>
      <c r="D68" s="53" t="s">
        <v>279</v>
      </c>
      <c r="E68" s="54">
        <v>2013</v>
      </c>
      <c r="F68" s="60">
        <f>VLOOKUP('Score global'!$A68,Publications!$A$1:$J$176,10,FALSE)</f>
        <v>7.4508212770380403E-2</v>
      </c>
      <c r="G68" s="60">
        <f>VLOOKUP('Score global'!A68,'Essais-Inclusions'!$A$1:$Q$176,9,FALSE)</f>
        <v>1.277789552696753E-2</v>
      </c>
      <c r="H68" s="60">
        <f>VLOOKUP('Score global'!$A68,'Essais-Inclusions'!$A$1:$Q$176,13,FALSE)</f>
        <v>0</v>
      </c>
      <c r="I68" s="60">
        <f>VLOOKUP('Score global'!$A68,'Essais-Inclusions'!$A$1:$Q$176,17,FALSE)</f>
        <v>1.3293511151161622E-2</v>
      </c>
      <c r="J68" s="60">
        <f>VLOOKUP('Score global'!$A68,Enseignement!$A$1:$I$176,9,FALSE)</f>
        <v>1.2188722353507958E-2</v>
      </c>
      <c r="K68" s="51">
        <f t="shared" si="2"/>
        <v>4.8986632950634913E-2</v>
      </c>
    </row>
    <row r="69" spans="1:11" x14ac:dyDescent="0.2">
      <c r="A69" s="46" t="s">
        <v>185</v>
      </c>
      <c r="B69" s="87" t="s">
        <v>186</v>
      </c>
      <c r="C69" s="87" t="s">
        <v>9</v>
      </c>
      <c r="D69" s="53" t="s">
        <v>279</v>
      </c>
      <c r="E69" s="88">
        <v>2014</v>
      </c>
      <c r="F69" s="60">
        <f>VLOOKUP('Score global'!$A69,Publications!$A$1:$J$176,10,FALSE)</f>
        <v>6.9343418211789895E-3</v>
      </c>
      <c r="G69" s="60">
        <f>VLOOKUP('Score global'!A69,'Essais-Inclusions'!$A$1:$Q$176,9,FALSE)</f>
        <v>1.0289665150904048E-2</v>
      </c>
      <c r="H69" s="60">
        <f>VLOOKUP('Score global'!$A69,'Essais-Inclusions'!$A$1:$Q$176,13,FALSE)</f>
        <v>0</v>
      </c>
      <c r="I69" s="60">
        <f>VLOOKUP('Score global'!$A69,'Essais-Inclusions'!$A$1:$Q$176,17,FALSE)</f>
        <v>2.8171606736592171E-2</v>
      </c>
      <c r="J69" s="60">
        <f>VLOOKUP('Score global'!$A69,Enseignement!$A$1:$I$176,9,FALSE)</f>
        <v>2.0564955688245026E-2</v>
      </c>
      <c r="K69" s="51">
        <f t="shared" si="2"/>
        <v>1.0994639867532059E-2</v>
      </c>
    </row>
    <row r="70" spans="1:11" x14ac:dyDescent="0.2">
      <c r="A70" s="46" t="s">
        <v>187</v>
      </c>
      <c r="B70" s="53" t="s">
        <v>188</v>
      </c>
      <c r="C70" s="87" t="s">
        <v>9</v>
      </c>
      <c r="D70" s="53" t="s">
        <v>279</v>
      </c>
      <c r="E70" s="88">
        <v>2012</v>
      </c>
      <c r="F70" s="60">
        <f>VLOOKUP('Score global'!$A70,Publications!$A$1:$J$176,10,FALSE)</f>
        <v>4.3398802268559938E-2</v>
      </c>
      <c r="G70" s="60">
        <f>VLOOKUP('Score global'!A70,'Essais-Inclusions'!$A$1:$Q$176,9,FALSE)</f>
        <v>1.601420787128361E-2</v>
      </c>
      <c r="H70" s="60">
        <f>VLOOKUP('Score global'!$A70,'Essais-Inclusions'!$A$1:$Q$176,13,FALSE)</f>
        <v>0</v>
      </c>
      <c r="I70" s="60">
        <f>VLOOKUP('Score global'!$A70,'Essais-Inclusions'!$A$1:$Q$176,17,FALSE)</f>
        <v>3.1182245150120524E-2</v>
      </c>
      <c r="J70" s="60">
        <f>VLOOKUP('Score global'!$A70,Enseignement!$A$1:$I$176,9,FALSE)</f>
        <v>9.162073768139059E-2</v>
      </c>
      <c r="K70" s="51">
        <f t="shared" si="2"/>
        <v>5.107253702040903E-2</v>
      </c>
    </row>
    <row r="71" spans="1:11" x14ac:dyDescent="0.2">
      <c r="A71" s="46" t="s">
        <v>189</v>
      </c>
      <c r="B71" s="87" t="s">
        <v>190</v>
      </c>
      <c r="C71" s="87" t="s">
        <v>9</v>
      </c>
      <c r="D71" s="53" t="s">
        <v>279</v>
      </c>
      <c r="E71" s="88">
        <v>2014</v>
      </c>
      <c r="F71" s="60">
        <f>VLOOKUP('Score global'!$A71,Publications!$A$1:$J$176,10,FALSE)</f>
        <v>3.1722226412615406E-2</v>
      </c>
      <c r="G71" s="60">
        <f>VLOOKUP('Score global'!A71,'Essais-Inclusions'!$A$1:$Q$176,9,FALSE)</f>
        <v>1.4951554077188721E-2</v>
      </c>
      <c r="H71" s="60">
        <f>VLOOKUP('Score global'!$A71,'Essais-Inclusions'!$A$1:$Q$176,13,FALSE)</f>
        <v>0</v>
      </c>
      <c r="I71" s="60">
        <f>VLOOKUP('Score global'!$A71,'Essais-Inclusions'!$A$1:$Q$176,17,FALSE)</f>
        <v>2.4747280011746295E-2</v>
      </c>
      <c r="J71" s="60">
        <f>VLOOKUP('Score global'!$A71,Enseignement!$A$1:$I$176,9,FALSE)</f>
        <v>0.12966130223083133</v>
      </c>
      <c r="K71" s="51">
        <f t="shared" si="2"/>
        <v>5.3260888079992311E-2</v>
      </c>
    </row>
    <row r="72" spans="1:11" x14ac:dyDescent="0.2">
      <c r="A72" s="46" t="s">
        <v>191</v>
      </c>
      <c r="B72" s="55" t="s">
        <v>192</v>
      </c>
      <c r="C72" s="55" t="s">
        <v>9</v>
      </c>
      <c r="D72" s="53" t="s">
        <v>279</v>
      </c>
      <c r="E72" s="50">
        <v>2011</v>
      </c>
      <c r="F72" s="60">
        <f>VLOOKUP('Score global'!$A72,Publications!$A$1:$J$176,10,FALSE)</f>
        <v>8.4843932634504723E-2</v>
      </c>
      <c r="G72" s="60">
        <f>VLOOKUP('Score global'!A72,'Essais-Inclusions'!$A$1:$Q$176,9,FALSE)</f>
        <v>6.0602713810736245E-2</v>
      </c>
      <c r="H72" s="60">
        <f>VLOOKUP('Score global'!$A72,'Essais-Inclusions'!$A$1:$Q$176,13,FALSE)</f>
        <v>1.7259607777918205E-2</v>
      </c>
      <c r="I72" s="60">
        <f>VLOOKUP('Score global'!$A72,'Essais-Inclusions'!$A$1:$Q$176,17,FALSE)</f>
        <v>6.5308991037680994E-2</v>
      </c>
      <c r="J72" s="60">
        <f>VLOOKUP('Score global'!$A72,Enseignement!$A$1:$I$176,9,FALSE)</f>
        <v>0.39832861336230485</v>
      </c>
      <c r="K72" s="51">
        <f t="shared" si="2"/>
        <v>0.15738330025016228</v>
      </c>
    </row>
    <row r="73" spans="1:11" x14ac:dyDescent="0.2">
      <c r="A73" s="75" t="s">
        <v>339</v>
      </c>
      <c r="B73" s="87" t="s">
        <v>340</v>
      </c>
      <c r="C73" s="55" t="s">
        <v>9</v>
      </c>
      <c r="D73" s="53" t="s">
        <v>279</v>
      </c>
      <c r="E73" s="50">
        <v>2017</v>
      </c>
      <c r="F73" s="60">
        <f>VLOOKUP('Score global'!$A73,Publications!$A$1:$J$176,10,FALSE)</f>
        <v>3.0184483791875472E-3</v>
      </c>
      <c r="G73" s="60">
        <f>VLOOKUP('Score global'!A73,'Essais-Inclusions'!$A$1:$Q$176,9,FALSE)</f>
        <v>3.3331111259249382E-3</v>
      </c>
      <c r="H73" s="60">
        <f>VLOOKUP('Score global'!$A73,'Essais-Inclusions'!$A$1:$Q$176,13,FALSE)</f>
        <v>0</v>
      </c>
      <c r="I73" s="60">
        <f>VLOOKUP('Score global'!$A73,'Essais-Inclusions'!$A$1:$Q$176,17,FALSE)</f>
        <v>9.3485216279296061E-3</v>
      </c>
      <c r="J73" s="60">
        <f>VLOOKUP('Score global'!$A73,Enseignement!$A$1:$I$176,9,FALSE)</f>
        <v>5.3928706250337048E-4</v>
      </c>
      <c r="K73" s="51">
        <f t="shared" si="2"/>
        <v>2.5031527701814267E-3</v>
      </c>
    </row>
    <row r="74" spans="1:11" x14ac:dyDescent="0.2">
      <c r="A74" s="46" t="s">
        <v>193</v>
      </c>
      <c r="B74" s="55" t="s">
        <v>194</v>
      </c>
      <c r="C74" s="55" t="s">
        <v>9</v>
      </c>
      <c r="D74" s="53" t="s">
        <v>279</v>
      </c>
      <c r="E74" s="50">
        <v>2012</v>
      </c>
      <c r="F74" s="60">
        <f>VLOOKUP('Score global'!$A74,Publications!$A$1:$J$176,10,FALSE)</f>
        <v>3.9492444316247897E-2</v>
      </c>
      <c r="G74" s="60">
        <f>VLOOKUP('Score global'!A74,'Essais-Inclusions'!$A$1:$Q$176,9,FALSE)</f>
        <v>4.3792073009168632E-2</v>
      </c>
      <c r="H74" s="60">
        <f>VLOOKUP('Score global'!$A74,'Essais-Inclusions'!$A$1:$Q$176,13,FALSE)</f>
        <v>0</v>
      </c>
      <c r="I74" s="60">
        <f>VLOOKUP('Score global'!$A74,'Essais-Inclusions'!$A$1:$Q$176,17,FALSE)</f>
        <v>4.6190348459663438E-2</v>
      </c>
      <c r="J74" s="60">
        <f>VLOOKUP('Score global'!$A74,Enseignement!$A$1:$I$176,9,FALSE)</f>
        <v>0.11307325511877778</v>
      </c>
      <c r="K74" s="51">
        <f t="shared" si="2"/>
        <v>5.6219958323333992E-2</v>
      </c>
    </row>
    <row r="75" spans="1:11" x14ac:dyDescent="0.2">
      <c r="A75" s="46" t="s">
        <v>195</v>
      </c>
      <c r="B75" s="87" t="s">
        <v>196</v>
      </c>
      <c r="C75" s="87" t="s">
        <v>6</v>
      </c>
      <c r="D75" s="87" t="s">
        <v>279</v>
      </c>
      <c r="E75" s="88">
        <v>2009</v>
      </c>
      <c r="F75" s="60">
        <f>VLOOKUP('Score global'!$A75,Publications!$A$1:$J$176,10,FALSE)</f>
        <v>0.98786576155835359</v>
      </c>
      <c r="G75" s="60">
        <f>VLOOKUP('Score global'!A75,'Essais-Inclusions'!$A$1:$Q$176,9,FALSE)</f>
        <v>1.6762960709008143</v>
      </c>
      <c r="H75" s="60">
        <f>VLOOKUP('Score global'!$A75,'Essais-Inclusions'!$A$1:$Q$176,13,FALSE)</f>
        <v>1.620281944448033</v>
      </c>
      <c r="I75" s="60">
        <f>VLOOKUP('Score global'!$A75,'Essais-Inclusions'!$A$1:$Q$176,17,FALSE)</f>
        <v>2.0006174468565439</v>
      </c>
      <c r="J75" s="60">
        <f>VLOOKUP('Score global'!$A75,Enseignement!$A$1:$I$176,9,FALSE)</f>
        <v>2.4125875995774502</v>
      </c>
      <c r="K75" s="51">
        <f t="shared" si="2"/>
        <v>1.4572028455478232</v>
      </c>
    </row>
    <row r="76" spans="1:11" x14ac:dyDescent="0.2">
      <c r="A76" s="46" t="s">
        <v>380</v>
      </c>
      <c r="B76" s="55" t="s">
        <v>381</v>
      </c>
      <c r="C76" s="55" t="s">
        <v>66</v>
      </c>
      <c r="D76" s="87" t="s">
        <v>279</v>
      </c>
      <c r="E76" s="50">
        <v>2009</v>
      </c>
      <c r="F76" s="60">
        <f>VLOOKUP('Score global'!$A76,Publications!$A$1:$J$176,10,FALSE)</f>
        <v>0.34827442213532167</v>
      </c>
      <c r="G76" s="60">
        <f>VLOOKUP('Score global'!A76,'Essais-Inclusions'!$A$1:$Q$176,9,FALSE)</f>
        <v>0.58709581046914572</v>
      </c>
      <c r="H76" s="60">
        <f>VLOOKUP('Score global'!$A76,'Essais-Inclusions'!$A$1:$Q$176,13,FALSE)</f>
        <v>0.5193230513387368</v>
      </c>
      <c r="I76" s="60">
        <f>VLOOKUP('Score global'!$A76,'Essais-Inclusions'!$A$1:$Q$176,17,FALSE)</f>
        <v>0.54941094455545769</v>
      </c>
      <c r="J76" s="60">
        <f>VLOOKUP('Score global'!$A76,Enseignement!$A$1:$I$176,9,FALSE)</f>
        <v>1.0584494098752359</v>
      </c>
      <c r="K76" s="51">
        <f t="shared" si="2"/>
        <v>0.55640648093165379</v>
      </c>
    </row>
    <row r="77" spans="1:11" x14ac:dyDescent="0.2">
      <c r="A77" s="46" t="s">
        <v>113</v>
      </c>
      <c r="B77" s="87" t="s">
        <v>114</v>
      </c>
      <c r="C77" s="87" t="s">
        <v>66</v>
      </c>
      <c r="D77" s="87" t="s">
        <v>406</v>
      </c>
      <c r="E77" s="88">
        <v>2009</v>
      </c>
      <c r="F77" s="60">
        <f>VLOOKUP('Score global'!$A77,Publications!$A$1:$J$176,10,FALSE)</f>
        <v>0.32498155333700823</v>
      </c>
      <c r="G77" s="60">
        <f>VLOOKUP('Score global'!A77,'Essais-Inclusions'!$A$1:$Q$176,9,FALSE)</f>
        <v>1.1407308104869152</v>
      </c>
      <c r="H77" s="60">
        <f>VLOOKUP('Score global'!$A77,'Essais-Inclusions'!$A$1:$Q$176,13,FALSE)</f>
        <v>1.5532557002718754</v>
      </c>
      <c r="I77" s="60">
        <f>VLOOKUP('Score global'!$A77,'Essais-Inclusions'!$A$1:$Q$176,17,FALSE)</f>
        <v>1.4659470999907918</v>
      </c>
      <c r="J77" s="60">
        <f>VLOOKUP('Score global'!$A77,Enseignement!$A$1:$I$176,9,FALSE)</f>
        <v>4.6564693719178388E-2</v>
      </c>
      <c r="K77" s="51">
        <f t="shared" si="2"/>
        <v>0.41343724752336469</v>
      </c>
    </row>
    <row r="78" spans="1:11" x14ac:dyDescent="0.2">
      <c r="A78" s="46" t="s">
        <v>392</v>
      </c>
      <c r="B78" s="55" t="s">
        <v>115</v>
      </c>
      <c r="C78" s="55" t="s">
        <v>116</v>
      </c>
      <c r="D78" s="87" t="s">
        <v>406</v>
      </c>
      <c r="E78" s="50">
        <v>2012</v>
      </c>
      <c r="F78" s="60">
        <f>VLOOKUP('Score global'!$A78,Publications!$A$1:$J$176,10,FALSE)</f>
        <v>2.1815970081497098E-2</v>
      </c>
      <c r="G78" s="60">
        <f>VLOOKUP('Score global'!A78,'Essais-Inclusions'!$A$1:$Q$176,9,FALSE)</f>
        <v>1.8577052535321297</v>
      </c>
      <c r="H78" s="60">
        <f>VLOOKUP('Score global'!$A78,'Essais-Inclusions'!$A$1:$Q$176,13,FALSE)</f>
        <v>2.428318519541433</v>
      </c>
      <c r="I78" s="60">
        <f>VLOOKUP('Score global'!$A78,'Essais-Inclusions'!$A$1:$Q$176,17,FALSE)</f>
        <v>0</v>
      </c>
      <c r="J78" s="60">
        <f>VLOOKUP('Score global'!$A78,Enseignement!$A$1:$I$176,9,FALSE)</f>
        <v>0</v>
      </c>
      <c r="K78" s="51">
        <f t="shared" si="2"/>
        <v>0.24882088956794424</v>
      </c>
    </row>
    <row r="79" spans="1:11" x14ac:dyDescent="0.2">
      <c r="A79" s="46" t="s">
        <v>117</v>
      </c>
      <c r="B79" s="87" t="s">
        <v>257</v>
      </c>
      <c r="C79" s="87" t="s">
        <v>9</v>
      </c>
      <c r="D79" s="87" t="s">
        <v>406</v>
      </c>
      <c r="E79" s="88">
        <v>2009</v>
      </c>
      <c r="F79" s="60">
        <f>VLOOKUP('Score global'!$A79,Publications!$A$1:$J$176,10,FALSE)</f>
        <v>0.27342696458399102</v>
      </c>
      <c r="G79" s="60">
        <f>VLOOKUP('Score global'!A79,'Essais-Inclusions'!$A$1:$Q$176,9,FALSE)</f>
        <v>0.1196610095804819</v>
      </c>
      <c r="H79" s="60">
        <f>VLOOKUP('Score global'!$A79,'Essais-Inclusions'!$A$1:$Q$176,13,FALSE)</f>
        <v>0.11734301323957737</v>
      </c>
      <c r="I79" s="60">
        <f>VLOOKUP('Score global'!$A79,'Essais-Inclusions'!$A$1:$Q$176,17,FALSE)</f>
        <v>0.12976319725020938</v>
      </c>
      <c r="J79" s="60">
        <f>VLOOKUP('Score global'!$A79,Enseignement!$A$1:$I$176,9,FALSE)</f>
        <v>1.078574125006741E-3</v>
      </c>
      <c r="K79" s="51">
        <f t="shared" si="2"/>
        <v>0.18255157142675793</v>
      </c>
    </row>
    <row r="80" spans="1:11" x14ac:dyDescent="0.2">
      <c r="A80" s="46" t="s">
        <v>118</v>
      </c>
      <c r="B80" s="55" t="s">
        <v>119</v>
      </c>
      <c r="C80" s="55" t="s">
        <v>9</v>
      </c>
      <c r="D80" s="53" t="s">
        <v>406</v>
      </c>
      <c r="E80" s="50">
        <v>2009</v>
      </c>
      <c r="F80" s="60">
        <f>VLOOKUP('Score global'!$A80,Publications!$A$1:$J$176,10,FALSE)</f>
        <v>0.38051981034219712</v>
      </c>
      <c r="G80" s="60">
        <f>VLOOKUP('Score global'!A80,'Essais-Inclusions'!$A$1:$Q$176,9,FALSE)</f>
        <v>0.20560022202844203</v>
      </c>
      <c r="H80" s="60">
        <f>VLOOKUP('Score global'!$A80,'Essais-Inclusions'!$A$1:$Q$176,13,FALSE)</f>
        <v>0.19991195511489798</v>
      </c>
      <c r="I80" s="60">
        <f>VLOOKUP('Score global'!$A80,'Essais-Inclusions'!$A$1:$Q$176,17,FALSE)</f>
        <v>0.28233114001424914</v>
      </c>
      <c r="J80" s="60">
        <f>VLOOKUP('Score global'!$A80,Enseignement!$A$1:$I$176,9,FALSE)</f>
        <v>0.32847714064712996</v>
      </c>
      <c r="K80" s="51">
        <f t="shared" si="2"/>
        <v>0.34402758671055444</v>
      </c>
    </row>
    <row r="81" spans="1:11" x14ac:dyDescent="0.2">
      <c r="A81" s="46" t="s">
        <v>120</v>
      </c>
      <c r="B81" s="55" t="s">
        <v>121</v>
      </c>
      <c r="C81" s="55" t="s">
        <v>12</v>
      </c>
      <c r="D81" s="87" t="s">
        <v>406</v>
      </c>
      <c r="E81" s="50">
        <v>2009</v>
      </c>
      <c r="F81" s="60">
        <f>VLOOKUP('Score global'!$A81,Publications!$A$1:$J$176,10,FALSE)</f>
        <v>1.6962119706025927</v>
      </c>
      <c r="G81" s="60">
        <f>VLOOKUP('Score global'!A81,'Essais-Inclusions'!$A$1:$Q$176,9,FALSE)</f>
        <v>1.2587129163007791</v>
      </c>
      <c r="H81" s="60">
        <f>VLOOKUP('Score global'!$A81,'Essais-Inclusions'!$A$1:$Q$176,13,FALSE)</f>
        <v>1.1693200693874093</v>
      </c>
      <c r="I81" s="60">
        <f>VLOOKUP('Score global'!$A81,'Essais-Inclusions'!$A$1:$Q$176,17,FALSE)</f>
        <v>1.1104412994305635</v>
      </c>
      <c r="J81" s="60">
        <f>VLOOKUP('Score global'!$A81,Enseignement!$A$1:$I$176,9,FALSE)</f>
        <v>0.11744921437207734</v>
      </c>
      <c r="K81" s="51">
        <f t="shared" si="2"/>
        <v>1.2250489521446477</v>
      </c>
    </row>
    <row r="82" spans="1:11" x14ac:dyDescent="0.2">
      <c r="A82" s="46" t="s">
        <v>122</v>
      </c>
      <c r="B82" s="55" t="s">
        <v>123</v>
      </c>
      <c r="C82" s="55" t="s">
        <v>6</v>
      </c>
      <c r="D82" s="87" t="s">
        <v>406</v>
      </c>
      <c r="E82" s="50">
        <v>2009</v>
      </c>
      <c r="F82" s="60">
        <f>VLOOKUP('Score global'!$A82,Publications!$A$1:$J$176,10,FALSE)</f>
        <v>28.436473173586005</v>
      </c>
      <c r="G82" s="60">
        <f>VLOOKUP('Score global'!A82,'Essais-Inclusions'!$A$1:$Q$176,9,FALSE)</f>
        <v>11.545152794233076</v>
      </c>
      <c r="H82" s="60">
        <f>VLOOKUP('Score global'!$A82,'Essais-Inclusions'!$A$1:$Q$176,13,FALSE)</f>
        <v>12.771506527339575</v>
      </c>
      <c r="I82" s="60">
        <f>VLOOKUP('Score global'!$A82,'Essais-Inclusions'!$A$1:$Q$176,17,FALSE)</f>
        <v>12.076121495725857</v>
      </c>
      <c r="J82" s="60">
        <f>VLOOKUP('Score global'!$A82,Enseignement!$A$1:$I$176,9,FALSE)</f>
        <v>16.318633546764289</v>
      </c>
      <c r="K82" s="51">
        <f t="shared" si="2"/>
        <v>22.962003413358207</v>
      </c>
    </row>
    <row r="83" spans="1:11" x14ac:dyDescent="0.2">
      <c r="A83" s="46" t="s">
        <v>280</v>
      </c>
      <c r="B83" s="55" t="s">
        <v>281</v>
      </c>
      <c r="C83" s="55" t="s">
        <v>66</v>
      </c>
      <c r="D83" s="87" t="s">
        <v>406</v>
      </c>
      <c r="E83" s="50">
        <v>2016</v>
      </c>
      <c r="F83" s="60">
        <f>VLOOKUP('Score global'!$A83,Publications!$A$1:$J$176,10,FALSE)</f>
        <v>4.4867394378925868E-3</v>
      </c>
      <c r="G83" s="60">
        <f>VLOOKUP('Score global'!A83,'Essais-Inclusions'!$A$1:$Q$176,9,FALSE)</f>
        <v>2.2704573318300517E-3</v>
      </c>
      <c r="H83" s="60">
        <f>VLOOKUP('Score global'!$A83,'Essais-Inclusions'!$A$1:$Q$176,13,FALSE)</f>
        <v>0</v>
      </c>
      <c r="I83" s="60">
        <f>VLOOKUP('Score global'!$A83,'Essais-Inclusions'!$A$1:$Q$176,17,FALSE)</f>
        <v>3.5255067839186208E-2</v>
      </c>
      <c r="J83" s="60">
        <f>VLOOKUP('Score global'!$A83,Enseignement!$A$1:$I$176,9,FALSE)</f>
        <v>0</v>
      </c>
      <c r="K83" s="51">
        <f t="shared" si="2"/>
        <v>4.227121529553653E-3</v>
      </c>
    </row>
    <row r="84" spans="1:11" x14ac:dyDescent="0.2">
      <c r="A84" s="46" t="s">
        <v>128</v>
      </c>
      <c r="B84" s="87" t="s">
        <v>129</v>
      </c>
      <c r="C84" s="87" t="s">
        <v>9</v>
      </c>
      <c r="D84" s="87" t="s">
        <v>406</v>
      </c>
      <c r="E84" s="88">
        <v>2013</v>
      </c>
      <c r="F84" s="60">
        <f>VLOOKUP('Score global'!$A84,Publications!$A$1:$J$176,10,FALSE)</f>
        <v>4.3086292409211302E-2</v>
      </c>
      <c r="G84" s="60">
        <f>VLOOKUP('Score global'!A84,'Essais-Inclusions'!$A$1:$Q$176,9,FALSE)</f>
        <v>4.8284604424948641E-2</v>
      </c>
      <c r="H84" s="60">
        <f>VLOOKUP('Score global'!$A84,'Essais-Inclusions'!$A$1:$Q$176,13,FALSE)</f>
        <v>3.0717064407267774E-2</v>
      </c>
      <c r="I84" s="60">
        <f>VLOOKUP('Score global'!$A84,'Essais-Inclusions'!$A$1:$Q$176,17,FALSE)</f>
        <v>5.0335199271263009E-2</v>
      </c>
      <c r="J84" s="60">
        <f>VLOOKUP('Score global'!$A84,Enseignement!$A$1:$I$176,9,FALSE)</f>
        <v>3.3272009245429036E-2</v>
      </c>
      <c r="K84" s="51">
        <f t="shared" si="2"/>
        <v>4.0528277513506461E-2</v>
      </c>
    </row>
    <row r="85" spans="1:11" x14ac:dyDescent="0.2">
      <c r="A85" s="46" t="s">
        <v>130</v>
      </c>
      <c r="B85" s="53" t="s">
        <v>131</v>
      </c>
      <c r="C85" s="53" t="s">
        <v>9</v>
      </c>
      <c r="D85" s="87" t="s">
        <v>406</v>
      </c>
      <c r="E85" s="54">
        <v>2009</v>
      </c>
      <c r="F85" s="60">
        <f>VLOOKUP('Score global'!$A85,Publications!$A$1:$J$176,10,FALSE)</f>
        <v>0.37261567688260483</v>
      </c>
      <c r="G85" s="60">
        <f>VLOOKUP('Score global'!A85,'Essais-Inclusions'!$A$1:$Q$176,9,FALSE)</f>
        <v>0.59526223626376518</v>
      </c>
      <c r="H85" s="60">
        <f>VLOOKUP('Score global'!$A85,'Essais-Inclusions'!$A$1:$Q$176,13,FALSE)</f>
        <v>0.48112175612334818</v>
      </c>
      <c r="I85" s="60">
        <f>VLOOKUP('Score global'!$A85,'Essais-Inclusions'!$A$1:$Q$176,17,FALSE)</f>
        <v>0.35472938937694354</v>
      </c>
      <c r="J85" s="60">
        <f>VLOOKUP('Score global'!$A85,Enseignement!$A$1:$I$176,9,FALSE)</f>
        <v>0.32823212496759802</v>
      </c>
      <c r="K85" s="51">
        <f t="shared" si="2"/>
        <v>0.37901773252783144</v>
      </c>
    </row>
    <row r="86" spans="1:11" x14ac:dyDescent="0.2">
      <c r="A86" s="46" t="s">
        <v>132</v>
      </c>
      <c r="B86" s="55" t="s">
        <v>133</v>
      </c>
      <c r="C86" s="55" t="s">
        <v>9</v>
      </c>
      <c r="D86" s="87" t="s">
        <v>406</v>
      </c>
      <c r="E86" s="50">
        <v>2011</v>
      </c>
      <c r="F86" s="60">
        <f>VLOOKUP('Score global'!$A86,Publications!$A$1:$J$176,10,FALSE)</f>
        <v>0.16476879989735546</v>
      </c>
      <c r="G86" s="60">
        <f>VLOOKUP('Score global'!A86,'Essais-Inclusions'!$A$1:$Q$176,9,FALSE)</f>
        <v>7.3138757670000665E-2</v>
      </c>
      <c r="H86" s="60">
        <f>VLOOKUP('Score global'!$A86,'Essais-Inclusions'!$A$1:$Q$176,13,FALSE)</f>
        <v>4.5565464617226261E-3</v>
      </c>
      <c r="I86" s="60">
        <f>VLOOKUP('Score global'!$A86,'Essais-Inclusions'!$A$1:$Q$176,17,FALSE)</f>
        <v>0.13106520099338906</v>
      </c>
      <c r="J86" s="60">
        <f>VLOOKUP('Score global'!$A86,Enseignement!$A$1:$I$176,9,FALSE)</f>
        <v>0.18458772805231541</v>
      </c>
      <c r="K86" s="51">
        <f t="shared" si="2"/>
        <v>0.15452406171847247</v>
      </c>
    </row>
    <row r="87" spans="1:11" x14ac:dyDescent="0.2">
      <c r="A87" s="46" t="s">
        <v>134</v>
      </c>
      <c r="B87" s="53" t="s">
        <v>135</v>
      </c>
      <c r="C87" s="53" t="s">
        <v>9</v>
      </c>
      <c r="D87" s="87" t="s">
        <v>406</v>
      </c>
      <c r="E87" s="54">
        <v>2014</v>
      </c>
      <c r="F87" s="60">
        <f>VLOOKUP('Score global'!$A87,Publications!$A$1:$J$176,10,FALSE)</f>
        <v>1.9249707742311325E-2</v>
      </c>
      <c r="G87" s="60">
        <f>VLOOKUP('Score global'!A87,'Essais-Inclusions'!$A$1:$Q$176,9,FALSE)</f>
        <v>3.2173597772056167E-2</v>
      </c>
      <c r="H87" s="60">
        <f>VLOOKUP('Score global'!$A87,'Essais-Inclusions'!$A$1:$Q$176,13,FALSE)</f>
        <v>1.7998754198351632E-2</v>
      </c>
      <c r="I87" s="60">
        <f>VLOOKUP('Score global'!$A87,'Essais-Inclusions'!$A$1:$Q$176,17,FALSE)</f>
        <v>5.1607400763824876E-2</v>
      </c>
      <c r="J87" s="60">
        <f>VLOOKUP('Score global'!$A87,Enseignement!$A$1:$I$176,9,FALSE)</f>
        <v>2.936310300237728E-2</v>
      </c>
      <c r="K87" s="51">
        <f t="shared" si="2"/>
        <v>2.3714375784906538E-2</v>
      </c>
    </row>
    <row r="88" spans="1:11" x14ac:dyDescent="0.2">
      <c r="A88" s="46" t="s">
        <v>341</v>
      </c>
      <c r="B88" s="53" t="s">
        <v>342</v>
      </c>
      <c r="C88" s="53" t="s">
        <v>9</v>
      </c>
      <c r="D88" s="87" t="s">
        <v>406</v>
      </c>
      <c r="E88" s="54">
        <v>2017</v>
      </c>
      <c r="F88" s="60">
        <f>VLOOKUP('Score global'!$A88,Publications!$A$1:$J$176,10,FALSE)</f>
        <v>2.641142331789104E-3</v>
      </c>
      <c r="G88" s="60">
        <f>VLOOKUP('Score global'!A88,'Essais-Inclusions'!$A$1:$Q$176,9,FALSE)</f>
        <v>6.6662222518498763E-3</v>
      </c>
      <c r="H88" s="60">
        <f>VLOOKUP('Score global'!$A88,'Essais-Inclusions'!$A$1:$Q$176,13,FALSE)</f>
        <v>0</v>
      </c>
      <c r="I88" s="60">
        <f>VLOOKUP('Score global'!$A88,'Essais-Inclusions'!$A$1:$Q$176,17,FALSE)</f>
        <v>2.6089006666940532E-3</v>
      </c>
      <c r="J88" s="60">
        <f>VLOOKUP('Score global'!$A88,Enseignement!$A$1:$I$176,9,FALSE)</f>
        <v>0</v>
      </c>
      <c r="K88" s="51">
        <f t="shared" si="2"/>
        <v>2.0556836495929679E-3</v>
      </c>
    </row>
    <row r="89" spans="1:11" x14ac:dyDescent="0.2">
      <c r="A89" s="46" t="s">
        <v>136</v>
      </c>
      <c r="B89" s="53" t="s">
        <v>137</v>
      </c>
      <c r="C89" s="53" t="s">
        <v>9</v>
      </c>
      <c r="D89" s="87" t="s">
        <v>406</v>
      </c>
      <c r="E89" s="54">
        <v>2009</v>
      </c>
      <c r="F89" s="60">
        <f>VLOOKUP('Score global'!$A89,Publications!$A$1:$J$176,10,FALSE)</f>
        <v>4.1485094738573966E-2</v>
      </c>
      <c r="G89" s="60">
        <f>VLOOKUP('Score global'!A89,'Essais-Inclusions'!$A$1:$Q$176,9,FALSE)</f>
        <v>5.7487504872439435E-3</v>
      </c>
      <c r="H89" s="60">
        <f>VLOOKUP('Score global'!$A89,'Essais-Inclusions'!$A$1:$Q$176,13,FALSE)</f>
        <v>0</v>
      </c>
      <c r="I89" s="60">
        <f>VLOOKUP('Score global'!$A89,'Essais-Inclusions'!$A$1:$Q$176,17,FALSE)</f>
        <v>1.2047550172446689E-2</v>
      </c>
      <c r="J89" s="60">
        <f>VLOOKUP('Score global'!$A89,Enseignement!$A$1:$I$176,9,FALSE)</f>
        <v>4.5239081424651162E-2</v>
      </c>
      <c r="K89" s="51">
        <f t="shared" si="2"/>
        <v>3.6998910483003453E-2</v>
      </c>
    </row>
    <row r="90" spans="1:11" x14ac:dyDescent="0.2">
      <c r="A90" s="46" t="s">
        <v>138</v>
      </c>
      <c r="B90" s="87" t="s">
        <v>139</v>
      </c>
      <c r="C90" s="87" t="s">
        <v>66</v>
      </c>
      <c r="D90" s="87" t="s">
        <v>406</v>
      </c>
      <c r="E90" s="88">
        <v>2009</v>
      </c>
      <c r="F90" s="60">
        <f>VLOOKUP('Score global'!$A90,Publications!$A$1:$J$176,10,FALSE)</f>
        <v>0.3670069302717725</v>
      </c>
      <c r="G90" s="60">
        <f>VLOOKUP('Score global'!A90,'Essais-Inclusions'!$A$1:$Q$176,9,FALSE)</f>
        <v>0.15323814125709356</v>
      </c>
      <c r="H90" s="60">
        <f>VLOOKUP('Score global'!$A90,'Essais-Inclusions'!$A$1:$Q$176,13,FALSE)</f>
        <v>0.15978669961823389</v>
      </c>
      <c r="I90" s="60">
        <f>VLOOKUP('Score global'!$A90,'Essais-Inclusions'!$A$1:$Q$176,17,FALSE)</f>
        <v>0.11376481033607821</v>
      </c>
      <c r="J90" s="60">
        <f>VLOOKUP('Score global'!$A90,Enseignement!$A$1:$I$176,9,FALSE)</f>
        <v>5.8875923912452291E-2</v>
      </c>
      <c r="K90" s="51">
        <f t="shared" si="2"/>
        <v>0.2566900978027627</v>
      </c>
    </row>
    <row r="91" spans="1:11" x14ac:dyDescent="0.2">
      <c r="A91" s="46" t="s">
        <v>140</v>
      </c>
      <c r="B91" s="87" t="s">
        <v>141</v>
      </c>
      <c r="C91" s="87" t="s">
        <v>9</v>
      </c>
      <c r="D91" s="87" t="s">
        <v>406</v>
      </c>
      <c r="E91" s="88">
        <v>2009</v>
      </c>
      <c r="F91" s="60">
        <f>VLOOKUP('Score global'!$A91,Publications!$A$1:$J$176,10,FALSE)</f>
        <v>0</v>
      </c>
      <c r="G91" s="60">
        <f>VLOOKUP('Score global'!A91,'Essais-Inclusions'!$A$1:$Q$176,9,FALSE)</f>
        <v>0</v>
      </c>
      <c r="H91" s="60">
        <f>VLOOKUP('Score global'!$A91,'Essais-Inclusions'!$A$1:$Q$176,13,FALSE)</f>
        <v>0</v>
      </c>
      <c r="I91" s="60">
        <f>VLOOKUP('Score global'!$A91,'Essais-Inclusions'!$A$1:$Q$176,17,FALSE)</f>
        <v>0</v>
      </c>
      <c r="J91" s="60">
        <f>VLOOKUP('Score global'!$A91,Enseignement!$A$1:$I$176,9,FALSE)</f>
        <v>1.8306255457292926E-2</v>
      </c>
      <c r="K91" s="51">
        <f t="shared" si="2"/>
        <v>4.5765638643232315E-3</v>
      </c>
    </row>
    <row r="92" spans="1:11" x14ac:dyDescent="0.2">
      <c r="A92" s="46" t="s">
        <v>282</v>
      </c>
      <c r="B92" s="55" t="s">
        <v>283</v>
      </c>
      <c r="C92" s="55" t="s">
        <v>66</v>
      </c>
      <c r="D92" s="87" t="s">
        <v>406</v>
      </c>
      <c r="E92" s="50">
        <v>2016</v>
      </c>
      <c r="F92" s="60">
        <f>VLOOKUP('Score global'!$A92,Publications!$A$1:$J$176,10,FALSE)</f>
        <v>5.9057905323274637E-4</v>
      </c>
      <c r="G92" s="60">
        <f>VLOOKUP('Score global'!A92,'Essais-Inclusions'!$A$1:$Q$176,9,FALSE)</f>
        <v>0</v>
      </c>
      <c r="H92" s="60">
        <f>VLOOKUP('Score global'!$A92,'Essais-Inclusions'!$A$1:$Q$176,13,FALSE)</f>
        <v>0</v>
      </c>
      <c r="I92" s="60">
        <f>VLOOKUP('Score global'!$A92,'Essais-Inclusions'!$A$1:$Q$176,17,FALSE)</f>
        <v>0</v>
      </c>
      <c r="J92" s="60">
        <f>VLOOKUP('Score global'!$A92,Enseignement!$A$1:$I$176,9,FALSE)</f>
        <v>0</v>
      </c>
      <c r="K92" s="51">
        <f t="shared" si="2"/>
        <v>3.5434743193964781E-4</v>
      </c>
    </row>
    <row r="93" spans="1:11" x14ac:dyDescent="0.2">
      <c r="A93" s="46" t="s">
        <v>142</v>
      </c>
      <c r="B93" s="55" t="s">
        <v>143</v>
      </c>
      <c r="C93" s="55" t="s">
        <v>9</v>
      </c>
      <c r="D93" s="87" t="s">
        <v>406</v>
      </c>
      <c r="E93" s="50">
        <v>2013</v>
      </c>
      <c r="F93" s="60">
        <f>VLOOKUP('Score global'!$A93,Publications!$A$1:$J$176,10,FALSE)</f>
        <v>5.3479689311294466E-2</v>
      </c>
      <c r="G93" s="60">
        <f>VLOOKUP('Score global'!A93,'Essais-Inclusions'!$A$1:$Q$176,9,FALSE)</f>
        <v>1.4999937325068815E-2</v>
      </c>
      <c r="H93" s="60">
        <f>VLOOKUP('Score global'!$A93,'Essais-Inclusions'!$A$1:$Q$176,13,FALSE)</f>
        <v>0</v>
      </c>
      <c r="I93" s="60">
        <f>VLOOKUP('Score global'!$A93,'Essais-Inclusions'!$A$1:$Q$176,17,FALSE)</f>
        <v>1.3014777727193673E-2</v>
      </c>
      <c r="J93" s="60">
        <f>VLOOKUP('Score global'!$A93,Enseignement!$A$1:$I$176,9,FALSE)</f>
        <v>3.1619895789869602E-2</v>
      </c>
      <c r="K93" s="51">
        <f t="shared" si="2"/>
        <v>4.1338375196210607E-2</v>
      </c>
    </row>
    <row r="94" spans="1:11" x14ac:dyDescent="0.2">
      <c r="A94" s="46" t="s">
        <v>343</v>
      </c>
      <c r="B94" s="55" t="s">
        <v>344</v>
      </c>
      <c r="C94" s="55" t="s">
        <v>9</v>
      </c>
      <c r="D94" s="87" t="s">
        <v>406</v>
      </c>
      <c r="E94" s="50">
        <v>2017</v>
      </c>
      <c r="F94" s="60">
        <f>VLOOKUP('Score global'!$A94,Publications!$A$1:$J$176,10,FALSE)</f>
        <v>1.3771670730043184E-2</v>
      </c>
      <c r="G94" s="60">
        <f>VLOOKUP('Score global'!A94,'Essais-Inclusions'!$A$1:$Q$176,9,FALSE)</f>
        <v>7.7772592938248558E-3</v>
      </c>
      <c r="H94" s="60">
        <f>VLOOKUP('Score global'!$A94,'Essais-Inclusions'!$A$1:$Q$176,13,FALSE)</f>
        <v>0</v>
      </c>
      <c r="I94" s="60">
        <f>VLOOKUP('Score global'!$A94,'Essais-Inclusions'!$A$1:$Q$176,17,FALSE)</f>
        <v>1.3390363680491483E-2</v>
      </c>
      <c r="J94" s="60">
        <f>VLOOKUP('Score global'!$A94,Enseignement!$A$1:$I$176,9,FALSE)</f>
        <v>0</v>
      </c>
      <c r="K94" s="51">
        <f t="shared" si="2"/>
        <v>9.2263662464059353E-3</v>
      </c>
    </row>
    <row r="95" spans="1:11" x14ac:dyDescent="0.2">
      <c r="A95" s="46" t="s">
        <v>345</v>
      </c>
      <c r="B95" s="55" t="s">
        <v>346</v>
      </c>
      <c r="C95" s="55" t="s">
        <v>9</v>
      </c>
      <c r="D95" s="87" t="s">
        <v>406</v>
      </c>
      <c r="E95" s="50">
        <v>2017</v>
      </c>
      <c r="F95" s="60">
        <f>VLOOKUP('Score global'!$A95,Publications!$A$1:$J$176,10,FALSE)</f>
        <v>1.2168120028599799E-2</v>
      </c>
      <c r="G95" s="60">
        <f>VLOOKUP('Score global'!A95,'Essais-Inclusions'!$A$1:$Q$176,9,FALSE)</f>
        <v>6.6662222518498763E-3</v>
      </c>
      <c r="H95" s="60">
        <f>VLOOKUP('Score global'!$A95,'Essais-Inclusions'!$A$1:$Q$176,13,FALSE)</f>
        <v>0</v>
      </c>
      <c r="I95" s="60">
        <f>VLOOKUP('Score global'!$A95,'Essais-Inclusions'!$A$1:$Q$176,17,FALSE)</f>
        <v>1.0269723524920227E-2</v>
      </c>
      <c r="J95" s="60">
        <f>VLOOKUP('Score global'!$A95,Enseignement!$A$1:$I$176,9,FALSE)</f>
        <v>5.5546567437847166E-2</v>
      </c>
      <c r="K95" s="51">
        <f t="shared" si="2"/>
        <v>2.1964945041470223E-2</v>
      </c>
    </row>
    <row r="96" spans="1:11" x14ac:dyDescent="0.2">
      <c r="A96" s="46" t="s">
        <v>144</v>
      </c>
      <c r="B96" s="55" t="s">
        <v>145</v>
      </c>
      <c r="C96" s="55" t="s">
        <v>12</v>
      </c>
      <c r="D96" s="87" t="s">
        <v>406</v>
      </c>
      <c r="E96" s="50">
        <v>2009</v>
      </c>
      <c r="F96" s="60">
        <f>VLOOKUP('Score global'!$A96,Publications!$A$1:$J$176,10,FALSE)</f>
        <v>2.6285923291039386</v>
      </c>
      <c r="G96" s="60">
        <f>VLOOKUP('Score global'!A96,'Essais-Inclusions'!$A$1:$Q$176,9,FALSE)</f>
        <v>2.3080288674148388</v>
      </c>
      <c r="H96" s="60">
        <f>VLOOKUP('Score global'!$A96,'Essais-Inclusions'!$A$1:$Q$176,13,FALSE)</f>
        <v>2.0940878262817852</v>
      </c>
      <c r="I96" s="60">
        <f>VLOOKUP('Score global'!$A96,'Essais-Inclusions'!$A$1:$Q$176,17,FALSE)</f>
        <v>1.6238487312661571</v>
      </c>
      <c r="J96" s="60">
        <f>VLOOKUP('Score global'!$A96,Enseignement!$A$1:$I$176,9,FALSE)</f>
        <v>0.17481516865782523</v>
      </c>
      <c r="K96" s="51">
        <f t="shared" si="2"/>
        <v>1.9279295570307802</v>
      </c>
    </row>
    <row r="97" spans="1:11" x14ac:dyDescent="0.2">
      <c r="A97" s="46" t="s">
        <v>146</v>
      </c>
      <c r="B97" s="55" t="s">
        <v>147</v>
      </c>
      <c r="C97" s="55" t="s">
        <v>9</v>
      </c>
      <c r="D97" s="87" t="s">
        <v>406</v>
      </c>
      <c r="E97" s="50">
        <v>2009</v>
      </c>
      <c r="F97" s="60">
        <f>VLOOKUP('Score global'!$A97,Publications!$A$1:$J$176,10,FALSE)</f>
        <v>5.0178315155114686E-2</v>
      </c>
      <c r="G97" s="60">
        <f>VLOOKUP('Score global'!A97,'Essais-Inclusions'!$A$1:$Q$176,9,FALSE)</f>
        <v>2.2946650986944359E-3</v>
      </c>
      <c r="H97" s="60">
        <f>VLOOKUP('Score global'!$A97,'Essais-Inclusions'!$A$1:$Q$176,13,FALSE)</f>
        <v>0</v>
      </c>
      <c r="I97" s="60">
        <f>VLOOKUP('Score global'!$A97,'Essais-Inclusions'!$A$1:$Q$176,17,FALSE)</f>
        <v>5.3771712333386878E-4</v>
      </c>
      <c r="J97" s="60">
        <f>VLOOKUP('Score global'!$A97,Enseignement!$A$1:$I$176,9,FALSE)</f>
        <v>1.2778785406480638E-2</v>
      </c>
      <c r="K97" s="51">
        <f t="shared" si="2"/>
        <v>3.3449400710050516E-2</v>
      </c>
    </row>
    <row r="98" spans="1:11" x14ac:dyDescent="0.2">
      <c r="A98" s="46" t="s">
        <v>148</v>
      </c>
      <c r="B98" s="87" t="s">
        <v>149</v>
      </c>
      <c r="C98" s="87" t="s">
        <v>9</v>
      </c>
      <c r="D98" s="87" t="s">
        <v>406</v>
      </c>
      <c r="E98" s="88">
        <v>2012</v>
      </c>
      <c r="F98" s="60">
        <f>VLOOKUP('Score global'!$A98,Publications!$A$1:$J$176,10,FALSE)</f>
        <v>1.8074276238200886E-3</v>
      </c>
      <c r="G98" s="60">
        <f>VLOOKUP('Score global'!A98,'Essais-Inclusions'!$A$1:$Q$176,9,FALSE)</f>
        <v>7.0049372728592033E-3</v>
      </c>
      <c r="H98" s="60">
        <f>VLOOKUP('Score global'!$A98,'Essais-Inclusions'!$A$1:$Q$176,13,FALSE)</f>
        <v>0</v>
      </c>
      <c r="I98" s="60">
        <f>VLOOKUP('Score global'!$A98,'Essais-Inclusions'!$A$1:$Q$176,17,FALSE)</f>
        <v>6.8034771957884155E-3</v>
      </c>
      <c r="J98" s="60">
        <f>VLOOKUP('Score global'!$A98,Enseignement!$A$1:$I$176,9,FALSE)</f>
        <v>0</v>
      </c>
      <c r="K98" s="51">
        <f t="shared" ref="K98:K129" si="3">(F98*0.6)+(G98*0.055)+(H98*0.055)+(I98*0.04)+(J98*0.25)</f>
        <v>1.7418672121308457E-3</v>
      </c>
    </row>
    <row r="99" spans="1:11" x14ac:dyDescent="0.2">
      <c r="A99" s="46" t="s">
        <v>391</v>
      </c>
      <c r="B99" s="55" t="s">
        <v>150</v>
      </c>
      <c r="C99" s="55" t="s">
        <v>66</v>
      </c>
      <c r="D99" s="87" t="s">
        <v>406</v>
      </c>
      <c r="E99" s="50">
        <v>2015</v>
      </c>
      <c r="F99" s="60">
        <f>VLOOKUP('Score global'!$A99,Publications!$A$1:$J$176,10,FALSE)</f>
        <v>5.0844290809314817E-3</v>
      </c>
      <c r="G99" s="60">
        <f>VLOOKUP('Score global'!A99,'Essais-Inclusions'!$A$1:$Q$176,9,FALSE)</f>
        <v>7.995000052209612E-3</v>
      </c>
      <c r="H99" s="60">
        <f>VLOOKUP('Score global'!$A99,'Essais-Inclusions'!$A$1:$Q$176,13,FALSE)</f>
        <v>0</v>
      </c>
      <c r="I99" s="60">
        <f>VLOOKUP('Score global'!$A99,'Essais-Inclusions'!$A$1:$Q$176,17,FALSE)</f>
        <v>1.0815860543085585E-2</v>
      </c>
      <c r="J99" s="60">
        <f>VLOOKUP('Score global'!$A99,Enseignement!$A$1:$I$176,9,FALSE)</f>
        <v>0.13533989542984218</v>
      </c>
      <c r="K99" s="51">
        <f t="shared" si="3"/>
        <v>3.7757990730614387E-2</v>
      </c>
    </row>
    <row r="100" spans="1:11" x14ac:dyDescent="0.2">
      <c r="A100" s="46" t="s">
        <v>151</v>
      </c>
      <c r="B100" s="55" t="s">
        <v>152</v>
      </c>
      <c r="C100" s="55" t="s">
        <v>9</v>
      </c>
      <c r="D100" s="87" t="s">
        <v>406</v>
      </c>
      <c r="E100" s="50">
        <v>2014</v>
      </c>
      <c r="F100" s="60">
        <f>VLOOKUP('Score global'!$A100,Publications!$A$1:$J$176,10,FALSE)</f>
        <v>3.3608943173555152E-2</v>
      </c>
      <c r="G100" s="60">
        <f>VLOOKUP('Score global'!A100,'Essais-Inclusions'!$A$1:$Q$176,9,FALSE)</f>
        <v>3.4540853885495085E-3</v>
      </c>
      <c r="H100" s="60">
        <f>VLOOKUP('Score global'!$A100,'Essais-Inclusions'!$A$1:$Q$176,13,FALSE)</f>
        <v>0</v>
      </c>
      <c r="I100" s="60">
        <f>VLOOKUP('Score global'!$A100,'Essais-Inclusions'!$A$1:$Q$176,17,FALSE)</f>
        <v>2.8039928204452802E-3</v>
      </c>
      <c r="J100" s="60">
        <f>VLOOKUP('Score global'!$A100,Enseignement!$A$1:$I$176,9,FALSE)</f>
        <v>1.8646870694326398E-2</v>
      </c>
      <c r="K100" s="51">
        <f t="shared" si="3"/>
        <v>2.5129217986902725E-2</v>
      </c>
    </row>
    <row r="101" spans="1:11" x14ac:dyDescent="0.2">
      <c r="A101" s="46" t="s">
        <v>153</v>
      </c>
      <c r="B101" s="55" t="s">
        <v>154</v>
      </c>
      <c r="C101" s="55" t="s">
        <v>9</v>
      </c>
      <c r="D101" s="87" t="s">
        <v>406</v>
      </c>
      <c r="E101" s="50">
        <v>2013</v>
      </c>
      <c r="F101" s="60">
        <f>VLOOKUP('Score global'!$A101,Publications!$A$1:$J$176,10,FALSE)</f>
        <v>0.12085035468983447</v>
      </c>
      <c r="G101" s="60">
        <f>VLOOKUP('Score global'!A101,'Essais-Inclusions'!$A$1:$Q$176,9,FALSE)</f>
        <v>6.6811250439160114E-2</v>
      </c>
      <c r="H101" s="60">
        <f>VLOOKUP('Score global'!$A101,'Essais-Inclusions'!$A$1:$Q$176,13,FALSE)</f>
        <v>0</v>
      </c>
      <c r="I101" s="60">
        <f>VLOOKUP('Score global'!$A101,'Essais-Inclusions'!$A$1:$Q$176,17,FALSE)</f>
        <v>6.8654191596578998E-2</v>
      </c>
      <c r="J101" s="60">
        <f>VLOOKUP('Score global'!$A101,Enseignement!$A$1:$I$176,9,FALSE)</f>
        <v>2.5447154559207989E-2</v>
      </c>
      <c r="K101" s="51">
        <f t="shared" si="3"/>
        <v>8.5292787891719651E-2</v>
      </c>
    </row>
    <row r="102" spans="1:11" x14ac:dyDescent="0.2">
      <c r="A102" s="46" t="s">
        <v>372</v>
      </c>
      <c r="B102" s="55" t="s">
        <v>373</v>
      </c>
      <c r="C102" s="55" t="s">
        <v>66</v>
      </c>
      <c r="D102" s="87" t="s">
        <v>406</v>
      </c>
      <c r="E102" s="50">
        <v>2009</v>
      </c>
      <c r="F102" s="60">
        <f>VLOOKUP('Score global'!$A102,Publications!$A$1:$J$176,10,FALSE)</f>
        <v>0.35677265577608841</v>
      </c>
      <c r="G102" s="60">
        <f>VLOOKUP('Score global'!A102,'Essais-Inclusions'!$A$1:$Q$176,9,FALSE)</f>
        <v>0.26801706549081672</v>
      </c>
      <c r="H102" s="60">
        <f>VLOOKUP('Score global'!$A102,'Essais-Inclusions'!$A$1:$Q$176,13,FALSE)</f>
        <v>0.34619970105008835</v>
      </c>
      <c r="I102" s="60">
        <f>VLOOKUP('Score global'!$A102,'Essais-Inclusions'!$A$1:$Q$176,17,FALSE)</f>
        <v>0.4369385495043851</v>
      </c>
      <c r="J102" s="60">
        <f>VLOOKUP('Score global'!$A102,Enseignement!$A$1:$I$176,9,FALSE)</f>
        <v>0.46730454422174045</v>
      </c>
      <c r="K102" s="51">
        <f t="shared" si="3"/>
        <v>0.38214919366101335</v>
      </c>
    </row>
    <row r="103" spans="1:11" x14ac:dyDescent="0.2">
      <c r="A103" s="46" t="s">
        <v>386</v>
      </c>
      <c r="B103" s="55" t="s">
        <v>387</v>
      </c>
      <c r="C103" s="55" t="s">
        <v>66</v>
      </c>
      <c r="D103" s="87" t="s">
        <v>406</v>
      </c>
      <c r="E103" s="50">
        <v>2009</v>
      </c>
      <c r="F103" s="60">
        <f>VLOOKUP('Score global'!$A103,Publications!$A$1:$J$176,10,FALSE)</f>
        <v>9.497142910868156E-2</v>
      </c>
      <c r="G103" s="60">
        <f>VLOOKUP('Score global'!A103,'Essais-Inclusions'!$A$1:$Q$176,9,FALSE)</f>
        <v>0.10688104582160915</v>
      </c>
      <c r="H103" s="60">
        <f>VLOOKUP('Score global'!$A103,'Essais-Inclusions'!$A$1:$Q$176,13,FALSE)</f>
        <v>0.12149559574193158</v>
      </c>
      <c r="I103" s="60">
        <f>VLOOKUP('Score global'!$A103,'Essais-Inclusions'!$A$1:$Q$176,17,FALSE)</f>
        <v>0.15441079459186197</v>
      </c>
      <c r="J103" s="60">
        <f>VLOOKUP('Score global'!$A103,Enseignement!$A$1:$I$176,9,FALSE)</f>
        <v>0.11822908497770523</v>
      </c>
      <c r="K103" s="51">
        <f t="shared" si="3"/>
        <v>0.10527727577930446</v>
      </c>
    </row>
    <row r="104" spans="1:11" x14ac:dyDescent="0.2">
      <c r="A104" s="46" t="s">
        <v>376</v>
      </c>
      <c r="B104" s="55" t="s">
        <v>377</v>
      </c>
      <c r="C104" s="55" t="s">
        <v>116</v>
      </c>
      <c r="D104" s="87" t="s">
        <v>406</v>
      </c>
      <c r="E104" s="50">
        <v>2013</v>
      </c>
      <c r="F104" s="60">
        <f>VLOOKUP('Score global'!$A104,Publications!$A$1:$J$176,10,FALSE)</f>
        <v>1.0071647718801231</v>
      </c>
      <c r="G104" s="60">
        <f>VLOOKUP('Score global'!A104,'Essais-Inclusions'!$A$1:$Q$176,9,FALSE)</f>
        <v>0.15113290497195769</v>
      </c>
      <c r="H104" s="60">
        <f>VLOOKUP('Score global'!$A104,'Essais-Inclusions'!$A$1:$Q$176,13,FALSE)</f>
        <v>2.0602820482340346E-2</v>
      </c>
      <c r="I104" s="60">
        <f>VLOOKUP('Score global'!$A104,'Essais-Inclusions'!$A$1:$Q$176,17,FALSE)</f>
        <v>0.22806688530878494</v>
      </c>
      <c r="J104" s="60">
        <f>VLOOKUP('Score global'!$A104,Enseignement!$A$1:$I$176,9,FALSE)</f>
        <v>2.8393037687664047E-2</v>
      </c>
      <c r="K104" s="51">
        <f t="shared" si="3"/>
        <v>0.62996526286232746</v>
      </c>
    </row>
    <row r="105" spans="1:11" x14ac:dyDescent="0.2">
      <c r="A105" s="46" t="s">
        <v>347</v>
      </c>
      <c r="B105" s="53" t="s">
        <v>348</v>
      </c>
      <c r="C105" s="53" t="s">
        <v>116</v>
      </c>
      <c r="D105" s="87" t="s">
        <v>406</v>
      </c>
      <c r="E105" s="54">
        <v>2017</v>
      </c>
      <c r="F105" s="60">
        <f>VLOOKUP('Score global'!$A105,Publications!$A$1:$J$176,10,FALSE)</f>
        <v>5.2931611421672145E-2</v>
      </c>
      <c r="G105" s="60">
        <f>VLOOKUP('Score global'!A105,'Essais-Inclusions'!$A$1:$Q$176,9,FALSE)</f>
        <v>6.0844791479380086E-2</v>
      </c>
      <c r="H105" s="60">
        <f>VLOOKUP('Score global'!$A105,'Essais-Inclusions'!$A$1:$Q$176,13,FALSE)</f>
        <v>1.3453522877798106E-2</v>
      </c>
      <c r="I105" s="60">
        <f>VLOOKUP('Score global'!$A105,'Essais-Inclusions'!$A$1:$Q$176,17,FALSE)</f>
        <v>7.983061103847644E-2</v>
      </c>
      <c r="J105" s="60">
        <f>VLOOKUP('Score global'!$A105,Enseignement!$A$1:$I$176,9,FALSE)</f>
        <v>0</v>
      </c>
      <c r="K105" s="51">
        <f t="shared" si="3"/>
        <v>3.9038598584187144E-2</v>
      </c>
    </row>
    <row r="106" spans="1:11" x14ac:dyDescent="0.2">
      <c r="A106" s="46" t="s">
        <v>382</v>
      </c>
      <c r="B106" s="87" t="s">
        <v>383</v>
      </c>
      <c r="C106" s="87" t="s">
        <v>66</v>
      </c>
      <c r="D106" s="87" t="s">
        <v>406</v>
      </c>
      <c r="E106" s="88">
        <v>2009</v>
      </c>
      <c r="F106" s="60">
        <f>VLOOKUP('Score global'!$A106,Publications!$A$1:$J$176,10,FALSE)</f>
        <v>0.40080647119816465</v>
      </c>
      <c r="G106" s="60">
        <f>VLOOKUP('Score global'!A106,'Essais-Inclusions'!$A$1:$Q$176,9,FALSE)</f>
        <v>0.15094134335479653</v>
      </c>
      <c r="H106" s="60">
        <f>VLOOKUP('Score global'!$A106,'Essais-Inclusions'!$A$1:$Q$176,13,FALSE)</f>
        <v>0.10275095113246843</v>
      </c>
      <c r="I106" s="60">
        <f>VLOOKUP('Score global'!$A106,'Essais-Inclusions'!$A$1:$Q$176,17,FALSE)</f>
        <v>0.34375137227639119</v>
      </c>
      <c r="J106" s="60">
        <f>VLOOKUP('Score global'!$A106,Enseignement!$A$1:$I$176,9,FALSE)</f>
        <v>0.12133907219976153</v>
      </c>
      <c r="K106" s="51">
        <f t="shared" si="3"/>
        <v>0.29852178185669437</v>
      </c>
    </row>
    <row r="107" spans="1:11" x14ac:dyDescent="0.2">
      <c r="A107" s="46" t="s">
        <v>375</v>
      </c>
      <c r="B107" s="55" t="s">
        <v>127</v>
      </c>
      <c r="C107" s="55" t="s">
        <v>116</v>
      </c>
      <c r="D107" s="87" t="s">
        <v>406</v>
      </c>
      <c r="E107" s="50">
        <v>2012</v>
      </c>
      <c r="F107" s="60">
        <f>VLOOKUP('Score global'!$A107,Publications!$A$1:$J$176,10,FALSE)</f>
        <v>0.10125297549487108</v>
      </c>
      <c r="G107" s="60">
        <f>VLOOKUP('Score global'!A107,'Essais-Inclusions'!$A$1:$Q$176,9,FALSE)</f>
        <v>5.1908079609851485E-2</v>
      </c>
      <c r="H107" s="60">
        <f>VLOOKUP('Score global'!$A107,'Essais-Inclusions'!$A$1:$Q$176,13,FALSE)</f>
        <v>0</v>
      </c>
      <c r="I107" s="60">
        <f>VLOOKUP('Score global'!$A107,'Essais-Inclusions'!$A$1:$Q$176,17,FALSE)</f>
        <v>8.2385458352950386E-2</v>
      </c>
      <c r="J107" s="60">
        <f>VLOOKUP('Score global'!$A107,Enseignement!$A$1:$I$176,9,FALSE)</f>
        <v>8.1427971333673521E-2</v>
      </c>
      <c r="K107" s="51">
        <f t="shared" si="3"/>
        <v>8.7259140843000876E-2</v>
      </c>
    </row>
    <row r="108" spans="1:11" x14ac:dyDescent="0.2">
      <c r="A108" s="46" t="s">
        <v>378</v>
      </c>
      <c r="B108" s="55" t="s">
        <v>379</v>
      </c>
      <c r="C108" s="55" t="s">
        <v>66</v>
      </c>
      <c r="D108" s="87" t="s">
        <v>406</v>
      </c>
      <c r="E108" s="50">
        <v>2009</v>
      </c>
      <c r="F108" s="60">
        <f>VLOOKUP('Score global'!$A108,Publications!$A$1:$J$176,10,FALSE)</f>
        <v>0.58141126258941689</v>
      </c>
      <c r="G108" s="60">
        <f>VLOOKUP('Score global'!A108,'Essais-Inclusions'!$A$1:$Q$176,9,FALSE)</f>
        <v>0.94903700317226902</v>
      </c>
      <c r="H108" s="60">
        <f>VLOOKUP('Score global'!$A108,'Essais-Inclusions'!$A$1:$Q$176,13,FALSE)</f>
        <v>1.4057376850705947</v>
      </c>
      <c r="I108" s="60">
        <f>VLOOKUP('Score global'!$A108,'Essais-Inclusions'!$A$1:$Q$176,17,FALSE)</f>
        <v>0.95699398153874871</v>
      </c>
      <c r="J108" s="60">
        <f>VLOOKUP('Score global'!$A108,Enseignement!$A$1:$I$176,9,FALSE)</f>
        <v>0.24009776230037622</v>
      </c>
      <c r="K108" s="51">
        <f t="shared" si="3"/>
        <v>0.5766635652436517</v>
      </c>
    </row>
    <row r="109" spans="1:11" x14ac:dyDescent="0.2">
      <c r="A109" s="46" t="s">
        <v>409</v>
      </c>
      <c r="B109" s="55" t="s">
        <v>410</v>
      </c>
      <c r="C109" s="55" t="s">
        <v>116</v>
      </c>
      <c r="D109" s="87" t="s">
        <v>406</v>
      </c>
      <c r="E109" s="50">
        <v>2009</v>
      </c>
      <c r="F109" s="60">
        <f>VLOOKUP('Score global'!$A109,Publications!$A$1:$J$176,10,FALSE)</f>
        <v>0.45534198603914938</v>
      </c>
      <c r="G109" s="60">
        <f>VLOOKUP('Score global'!A109,'Essais-Inclusions'!$A$1:$Q$176,9,FALSE)</f>
        <v>0.32269989364453716</v>
      </c>
      <c r="H109" s="60">
        <f>VLOOKUP('Score global'!$A109,'Essais-Inclusions'!$A$1:$Q$176,13,FALSE)</f>
        <v>0.40845143017847696</v>
      </c>
      <c r="I109" s="60">
        <f>VLOOKUP('Score global'!$A109,'Essais-Inclusions'!$A$1:$Q$176,17,FALSE)</f>
        <v>0.42707508811903633</v>
      </c>
      <c r="J109" s="60">
        <f>VLOOKUP('Score global'!$A109,Enseignement!$A$1:$I$176,9,FALSE)</f>
        <v>0.282417740154154</v>
      </c>
      <c r="K109" s="51">
        <f t="shared" si="3"/>
        <v>0.40110595299705532</v>
      </c>
    </row>
    <row r="110" spans="1:11" s="47" customFormat="1" x14ac:dyDescent="0.2">
      <c r="A110" s="46" t="s">
        <v>349</v>
      </c>
      <c r="B110" s="55" t="s">
        <v>350</v>
      </c>
      <c r="C110" s="55" t="s">
        <v>116</v>
      </c>
      <c r="D110" s="87" t="s">
        <v>406</v>
      </c>
      <c r="E110" s="50">
        <v>2017</v>
      </c>
      <c r="F110" s="60">
        <f>VLOOKUP('Score global'!$A110,Publications!$A$1:$J$176,10,FALSE)</f>
        <v>0.2107682955987018</v>
      </c>
      <c r="G110" s="60">
        <f>VLOOKUP('Score global'!A110,'Essais-Inclusions'!$A$1:$Q$176,9,FALSE)</f>
        <v>9.2439664793688328E-2</v>
      </c>
      <c r="H110" s="60">
        <f>VLOOKUP('Score global'!$A110,'Essais-Inclusions'!$A$1:$Q$176,13,FALSE)</f>
        <v>5.5504997332758875E-3</v>
      </c>
      <c r="I110" s="60">
        <f>VLOOKUP('Score global'!$A110,'Essais-Inclusions'!$A$1:$Q$176,17,FALSE)</f>
        <v>0.40110353888801553</v>
      </c>
      <c r="J110" s="60">
        <f>VLOOKUP('Score global'!$A110,Enseignement!$A$1:$I$176,9,FALSE)</f>
        <v>0.18005380386799125</v>
      </c>
      <c r="K110" s="51">
        <f t="shared" si="3"/>
        <v>0.19290802893072256</v>
      </c>
    </row>
    <row r="111" spans="1:11" x14ac:dyDescent="0.2">
      <c r="A111" s="46" t="s">
        <v>384</v>
      </c>
      <c r="B111" s="55" t="s">
        <v>385</v>
      </c>
      <c r="C111" s="55" t="s">
        <v>116</v>
      </c>
      <c r="D111" s="87" t="s">
        <v>406</v>
      </c>
      <c r="E111" s="50">
        <v>2016</v>
      </c>
      <c r="F111" s="60">
        <f>VLOOKUP('Score global'!$A111,Publications!$A$1:$J$176,10,FALSE)</f>
        <v>0.12331989412327576</v>
      </c>
      <c r="G111" s="60">
        <f>VLOOKUP('Score global'!A111,'Essais-Inclusions'!$A$1:$Q$176,9,FALSE)</f>
        <v>4.7679603968431093E-2</v>
      </c>
      <c r="H111" s="60">
        <f>VLOOKUP('Score global'!$A111,'Essais-Inclusions'!$A$1:$Q$176,13,FALSE)</f>
        <v>0</v>
      </c>
      <c r="I111" s="60">
        <f>VLOOKUP('Score global'!$A111,'Essais-Inclusions'!$A$1:$Q$176,17,FALSE)</f>
        <v>0.1626826499226523</v>
      </c>
      <c r="J111" s="60">
        <f>VLOOKUP('Score global'!$A111,Enseignement!$A$1:$I$176,9,FALSE)</f>
        <v>0</v>
      </c>
      <c r="K111" s="51">
        <f t="shared" si="3"/>
        <v>8.3121620689135256E-2</v>
      </c>
    </row>
    <row r="112" spans="1:11" x14ac:dyDescent="0.2">
      <c r="A112" s="46" t="s">
        <v>361</v>
      </c>
      <c r="B112" s="55" t="s">
        <v>362</v>
      </c>
      <c r="C112" s="55" t="s">
        <v>116</v>
      </c>
      <c r="D112" s="87" t="s">
        <v>406</v>
      </c>
      <c r="E112" s="50">
        <v>2017</v>
      </c>
      <c r="F112" s="60">
        <f>VLOOKUP('Score global'!$A112,Publications!$A$1:$J$176,10,FALSE)</f>
        <v>0.12447694469526274</v>
      </c>
      <c r="G112" s="60">
        <f>VLOOKUP('Score global'!A112,'Essais-Inclusions'!$A$1:$Q$176,9,FALSE)</f>
        <v>5.0046827796021327E-2</v>
      </c>
      <c r="H112" s="60">
        <f>VLOOKUP('Score global'!$A112,'Essais-Inclusions'!$A$1:$Q$176,13,FALSE)</f>
        <v>0</v>
      </c>
      <c r="I112" s="60">
        <f>VLOOKUP('Score global'!$A112,'Essais-Inclusions'!$A$1:$Q$176,17,FALSE)</f>
        <v>4.3927815851172503E-2</v>
      </c>
      <c r="J112" s="60">
        <f>VLOOKUP('Score global'!$A112,Enseignement!$A$1:$I$176,9,FALSE)</f>
        <v>0</v>
      </c>
      <c r="K112" s="51">
        <f t="shared" si="3"/>
        <v>7.9195854979985728E-2</v>
      </c>
    </row>
    <row r="113" spans="1:11" x14ac:dyDescent="0.2">
      <c r="A113" s="46" t="s">
        <v>351</v>
      </c>
      <c r="B113" s="55" t="s">
        <v>352</v>
      </c>
      <c r="C113" s="55" t="s">
        <v>116</v>
      </c>
      <c r="D113" s="53" t="s">
        <v>406</v>
      </c>
      <c r="E113" s="50">
        <v>2017</v>
      </c>
      <c r="F113" s="60">
        <f>VLOOKUP('Score global'!$A113,Publications!$A$1:$J$176,10,FALSE)</f>
        <v>0.13965438719086659</v>
      </c>
      <c r="G113" s="60">
        <f>VLOOKUP('Score global'!A113,'Essais-Inclusions'!$A$1:$Q$176,9,FALSE)</f>
        <v>0.16420106770035711</v>
      </c>
      <c r="H113" s="60">
        <f>VLOOKUP('Score global'!$A113,'Essais-Inclusions'!$A$1:$Q$176,13,FALSE)</f>
        <v>7.7761386328640464E-2</v>
      </c>
      <c r="I113" s="60">
        <f>VLOOKUP('Score global'!$A113,'Essais-Inclusions'!$A$1:$Q$176,17,FALSE)</f>
        <v>0.21023841912559152</v>
      </c>
      <c r="J113" s="60">
        <f>VLOOKUP('Score global'!$A113,Enseignement!$A$1:$I$176,9,FALSE)</f>
        <v>8.1041012242578064E-2</v>
      </c>
      <c r="K113" s="51">
        <f t="shared" si="3"/>
        <v>0.125770357111783</v>
      </c>
    </row>
    <row r="114" spans="1:11" x14ac:dyDescent="0.2">
      <c r="A114" s="46" t="s">
        <v>353</v>
      </c>
      <c r="B114" s="55" t="s">
        <v>354</v>
      </c>
      <c r="C114" s="55" t="s">
        <v>116</v>
      </c>
      <c r="D114" s="53" t="s">
        <v>406</v>
      </c>
      <c r="E114" s="50">
        <v>2017</v>
      </c>
      <c r="F114" s="60">
        <f>VLOOKUP('Score global'!$A114,Publications!$A$1:$J$176,10,FALSE)</f>
        <v>0.26341794195712842</v>
      </c>
      <c r="G114" s="60">
        <f>VLOOKUP('Score global'!A114,'Essais-Inclusions'!$A$1:$Q$176,9,FALSE)</f>
        <v>6.8283238894649601E-2</v>
      </c>
      <c r="H114" s="60">
        <f>VLOOKUP('Score global'!$A114,'Essais-Inclusions'!$A$1:$Q$176,13,FALSE)</f>
        <v>0</v>
      </c>
      <c r="I114" s="60">
        <f>VLOOKUP('Score global'!$A114,'Essais-Inclusions'!$A$1:$Q$176,17,FALSE)</f>
        <v>0.11537569640362057</v>
      </c>
      <c r="J114" s="60">
        <f>VLOOKUP('Score global'!$A114,Enseignement!$A$1:$I$176,9,FALSE)</f>
        <v>0</v>
      </c>
      <c r="K114" s="51">
        <f t="shared" si="3"/>
        <v>0.1664213711696276</v>
      </c>
    </row>
    <row r="115" spans="1:11" x14ac:dyDescent="0.2">
      <c r="A115" s="46" t="s">
        <v>249</v>
      </c>
      <c r="B115" s="87" t="s">
        <v>250</v>
      </c>
      <c r="C115" s="87" t="s">
        <v>6</v>
      </c>
      <c r="D115" s="53" t="s">
        <v>397</v>
      </c>
      <c r="E115" s="88">
        <v>2009</v>
      </c>
      <c r="F115" s="60">
        <f>VLOOKUP('Score global'!$A115,Publications!$A$1:$J$176,10,FALSE)</f>
        <v>0.19708401924693908</v>
      </c>
      <c r="G115" s="60">
        <f>VLOOKUP('Score global'!A115,'Essais-Inclusions'!$A$1:$Q$176,9,FALSE)</f>
        <v>0.28456384423311676</v>
      </c>
      <c r="H115" s="60">
        <f>VLOOKUP('Score global'!$A115,'Essais-Inclusions'!$A$1:$Q$176,13,FALSE)</f>
        <v>0.42112017286043446</v>
      </c>
      <c r="I115" s="60">
        <f>VLOOKUP('Score global'!$A115,'Essais-Inclusions'!$A$1:$Q$176,17,FALSE)</f>
        <v>0.5026219398410845</v>
      </c>
      <c r="J115" s="60">
        <f>VLOOKUP('Score global'!$A115,Enseignement!$A$1:$I$176,9,FALSE)</f>
        <v>3.9308946227102702E-2</v>
      </c>
      <c r="K115" s="51">
        <f t="shared" si="3"/>
        <v>0.18699514663872782</v>
      </c>
    </row>
    <row r="116" spans="1:11" x14ac:dyDescent="0.2">
      <c r="A116" s="46" t="s">
        <v>197</v>
      </c>
      <c r="B116" s="55" t="s">
        <v>198</v>
      </c>
      <c r="C116" s="55" t="s">
        <v>6</v>
      </c>
      <c r="D116" s="53" t="s">
        <v>199</v>
      </c>
      <c r="E116" s="50">
        <v>2009</v>
      </c>
      <c r="F116" s="60">
        <f>VLOOKUP('Score global'!$A116,Publications!$A$1:$J$176,10,FALSE)</f>
        <v>1.1227590385841055</v>
      </c>
      <c r="G116" s="60">
        <f>VLOOKUP('Score global'!A116,'Essais-Inclusions'!$A$1:$Q$176,9,FALSE)</f>
        <v>1.4221938911192229</v>
      </c>
      <c r="H116" s="60">
        <f>VLOOKUP('Score global'!$A116,'Essais-Inclusions'!$A$1:$Q$176,13,FALSE)</f>
        <v>1.0987623132471072</v>
      </c>
      <c r="I116" s="60">
        <f>VLOOKUP('Score global'!$A116,'Essais-Inclusions'!$A$1:$Q$176,17,FALSE)</f>
        <v>1.3533105830116916</v>
      </c>
      <c r="J116" s="60">
        <f>VLOOKUP('Score global'!$A116,Enseignement!$A$1:$I$176,9,FALSE)</f>
        <v>1.9047882743704347</v>
      </c>
      <c r="K116" s="51">
        <f t="shared" si="3"/>
        <v>1.3426375063036877</v>
      </c>
    </row>
    <row r="117" spans="1:11" x14ac:dyDescent="0.2">
      <c r="A117" s="46" t="s">
        <v>200</v>
      </c>
      <c r="B117" s="55" t="s">
        <v>201</v>
      </c>
      <c r="C117" s="55" t="s">
        <v>12</v>
      </c>
      <c r="D117" s="53" t="s">
        <v>199</v>
      </c>
      <c r="E117" s="50">
        <v>2009</v>
      </c>
      <c r="F117" s="60">
        <f>VLOOKUP('Score global'!$A117,Publications!$A$1:$J$176,10,FALSE)</f>
        <v>0.20387144212103558</v>
      </c>
      <c r="G117" s="60">
        <f>VLOOKUP('Score global'!A117,'Essais-Inclusions'!$A$1:$Q$176,9,FALSE)</f>
        <v>0.68989540490978796</v>
      </c>
      <c r="H117" s="60">
        <f>VLOOKUP('Score global'!$A117,'Essais-Inclusions'!$A$1:$Q$176,13,FALSE)</f>
        <v>0.51311857123803495</v>
      </c>
      <c r="I117" s="60">
        <f>VLOOKUP('Score global'!$A117,'Essais-Inclusions'!$A$1:$Q$176,17,FALSE)</f>
        <v>0.49768552723910253</v>
      </c>
      <c r="J117" s="60">
        <f>VLOOKUP('Score global'!$A117,Enseignement!$A$1:$I$176,9,FALSE)</f>
        <v>6.7186880024288673E-2</v>
      </c>
      <c r="K117" s="51">
        <f t="shared" si="3"/>
        <v>0.22519277505638788</v>
      </c>
    </row>
    <row r="118" spans="1:11" x14ac:dyDescent="0.2">
      <c r="A118" s="46" t="s">
        <v>202</v>
      </c>
      <c r="B118" s="55" t="s">
        <v>203</v>
      </c>
      <c r="C118" s="55" t="s">
        <v>9</v>
      </c>
      <c r="D118" s="53" t="s">
        <v>199</v>
      </c>
      <c r="E118" s="50">
        <v>2014</v>
      </c>
      <c r="F118" s="60">
        <f>VLOOKUP('Score global'!$A118,Publications!$A$1:$J$176,10,FALSE)</f>
        <v>2.5285173020266886E-2</v>
      </c>
      <c r="G118" s="60">
        <f>VLOOKUP('Score global'!A118,'Essais-Inclusions'!$A$1:$Q$176,9,FALSE)</f>
        <v>7.946616804329518E-3</v>
      </c>
      <c r="H118" s="60">
        <f>VLOOKUP('Score global'!$A118,'Essais-Inclusions'!$A$1:$Q$176,13,FALSE)</f>
        <v>0</v>
      </c>
      <c r="I118" s="60">
        <f>VLOOKUP('Score global'!$A118,'Essais-Inclusions'!$A$1:$Q$176,17,FALSE)</f>
        <v>3.2781736390409622E-3</v>
      </c>
      <c r="J118" s="60">
        <f>VLOOKUP('Score global'!$A118,Enseignement!$A$1:$I$176,9,FALSE)</f>
        <v>1.1679255422646579E-2</v>
      </c>
      <c r="K118" s="51">
        <f t="shared" si="3"/>
        <v>1.8659108537621538E-2</v>
      </c>
    </row>
    <row r="119" spans="1:11" x14ac:dyDescent="0.2">
      <c r="A119" s="46" t="s">
        <v>204</v>
      </c>
      <c r="B119" s="87" t="s">
        <v>205</v>
      </c>
      <c r="C119" s="87" t="s">
        <v>12</v>
      </c>
      <c r="D119" s="53" t="s">
        <v>199</v>
      </c>
      <c r="E119" s="88">
        <v>2009</v>
      </c>
      <c r="F119" s="60">
        <f>VLOOKUP('Score global'!$A119,Publications!$A$1:$J$176,10,FALSE)</f>
        <v>0.18629637153807416</v>
      </c>
      <c r="G119" s="60">
        <f>VLOOKUP('Score global'!A119,'Essais-Inclusions'!$A$1:$Q$176,9,FALSE)</f>
        <v>0.38610738103153847</v>
      </c>
      <c r="H119" s="60">
        <f>VLOOKUP('Score global'!$A119,'Essais-Inclusions'!$A$1:$Q$176,13,FALSE)</f>
        <v>0.29294711876843882</v>
      </c>
      <c r="I119" s="60">
        <f>VLOOKUP('Score global'!$A119,'Essais-Inclusions'!$A$1:$Q$176,17,FALSE)</f>
        <v>0.33309069729975849</v>
      </c>
      <c r="J119" s="60">
        <f>VLOOKUP('Score global'!$A119,Enseignement!$A$1:$I$176,9,FALSE)</f>
        <v>8.2400876805154621E-2</v>
      </c>
      <c r="K119" s="51">
        <f t="shared" si="3"/>
        <v>0.18304966750512225</v>
      </c>
    </row>
    <row r="120" spans="1:11" x14ac:dyDescent="0.2">
      <c r="A120" s="46" t="s">
        <v>206</v>
      </c>
      <c r="B120" s="55" t="s">
        <v>207</v>
      </c>
      <c r="C120" s="55" t="s">
        <v>35</v>
      </c>
      <c r="D120" s="53" t="s">
        <v>199</v>
      </c>
      <c r="E120" s="50">
        <v>2014</v>
      </c>
      <c r="F120" s="60">
        <f>VLOOKUP('Score global'!$A120,Publications!$A$1:$J$176,10,FALSE)</f>
        <v>0</v>
      </c>
      <c r="G120" s="60">
        <f>VLOOKUP('Score global'!A120,'Essais-Inclusions'!$A$1:$Q$176,9,FALSE)</f>
        <v>9.3479856194337314E-3</v>
      </c>
      <c r="H120" s="60">
        <f>VLOOKUP('Score global'!$A120,'Essais-Inclusions'!$A$1:$Q$176,13,FALSE)</f>
        <v>0</v>
      </c>
      <c r="I120" s="60">
        <f>VLOOKUP('Score global'!$A120,'Essais-Inclusions'!$A$1:$Q$176,17,FALSE)</f>
        <v>1.1052354642269824E-2</v>
      </c>
      <c r="J120" s="60">
        <f>VLOOKUP('Score global'!$A120,Enseignement!$A$1:$I$176,9,FALSE)</f>
        <v>0</v>
      </c>
      <c r="K120" s="51">
        <f t="shared" si="3"/>
        <v>9.5623339475964827E-4</v>
      </c>
    </row>
    <row r="121" spans="1:11" x14ac:dyDescent="0.2">
      <c r="A121" s="46" t="s">
        <v>208</v>
      </c>
      <c r="B121" s="55" t="s">
        <v>209</v>
      </c>
      <c r="C121" s="55" t="s">
        <v>6</v>
      </c>
      <c r="D121" s="53" t="s">
        <v>199</v>
      </c>
      <c r="E121" s="50">
        <v>2009</v>
      </c>
      <c r="F121" s="60">
        <f>VLOOKUP('Score global'!$A121,Publications!$A$1:$J$176,10,FALSE)</f>
        <v>1.2089166837277787</v>
      </c>
      <c r="G121" s="60">
        <f>VLOOKUP('Score global'!A121,'Essais-Inclusions'!$A$1:$Q$176,9,FALSE)</f>
        <v>1.7837839916957541</v>
      </c>
      <c r="H121" s="60">
        <f>VLOOKUP('Score global'!$A121,'Essais-Inclusions'!$A$1:$Q$176,13,FALSE)</f>
        <v>1.698176844699661</v>
      </c>
      <c r="I121" s="60">
        <f>VLOOKUP('Score global'!$A121,'Essais-Inclusions'!$A$1:$Q$176,17,FALSE)</f>
        <v>1.7713972019132158</v>
      </c>
      <c r="J121" s="60">
        <f>VLOOKUP('Score global'!$A121,Enseignement!$A$1:$I$176,9,FALSE)</f>
        <v>2.0563844659481116</v>
      </c>
      <c r="K121" s="51">
        <f t="shared" si="3"/>
        <v>1.5018098608019717</v>
      </c>
    </row>
    <row r="122" spans="1:11" x14ac:dyDescent="0.2">
      <c r="A122" s="46" t="s">
        <v>210</v>
      </c>
      <c r="B122" s="55" t="s">
        <v>211</v>
      </c>
      <c r="C122" s="55" t="s">
        <v>9</v>
      </c>
      <c r="D122" s="53" t="s">
        <v>199</v>
      </c>
      <c r="E122" s="50">
        <v>2014</v>
      </c>
      <c r="F122" s="60">
        <f>VLOOKUP('Score global'!$A122,Publications!$A$1:$J$176,10,FALSE)</f>
        <v>7.3517540311015289E-2</v>
      </c>
      <c r="G122" s="60">
        <f>VLOOKUP('Score global'!A122,'Essais-Inclusions'!$A$1:$Q$176,9,FALSE)</f>
        <v>2.311594392575167E-2</v>
      </c>
      <c r="H122" s="60">
        <f>VLOOKUP('Score global'!$A122,'Essais-Inclusions'!$A$1:$Q$176,13,FALSE)</f>
        <v>0</v>
      </c>
      <c r="I122" s="60">
        <f>VLOOKUP('Score global'!$A122,'Essais-Inclusions'!$A$1:$Q$176,17,FALSE)</f>
        <v>4.0415101109151766E-2</v>
      </c>
      <c r="J122" s="60">
        <f>VLOOKUP('Score global'!$A122,Enseignement!$A$1:$I$176,9,FALSE)</f>
        <v>8.1614049370171832E-2</v>
      </c>
      <c r="K122" s="51">
        <f t="shared" si="3"/>
        <v>6.7402017489434543E-2</v>
      </c>
    </row>
    <row r="123" spans="1:11" x14ac:dyDescent="0.2">
      <c r="A123" s="46" t="s">
        <v>284</v>
      </c>
      <c r="B123" s="55" t="s">
        <v>285</v>
      </c>
      <c r="C123" s="55" t="s">
        <v>9</v>
      </c>
      <c r="D123" s="53" t="s">
        <v>286</v>
      </c>
      <c r="E123" s="50">
        <v>2016</v>
      </c>
      <c r="F123" s="60">
        <f>VLOOKUP('Score global'!$A123,Publications!$A$1:$J$176,10,FALSE)</f>
        <v>1.2052401291386594E-2</v>
      </c>
      <c r="G123" s="60">
        <f>VLOOKUP('Score global'!A123,'Essais-Inclusions'!$A$1:$Q$176,9,FALSE)</f>
        <v>1.3622743990980311E-2</v>
      </c>
      <c r="H123" s="60">
        <f>VLOOKUP('Score global'!$A123,'Essais-Inclusions'!$A$1:$Q$176,13,FALSE)</f>
        <v>0</v>
      </c>
      <c r="I123" s="60">
        <f>VLOOKUP('Score global'!$A123,'Essais-Inclusions'!$A$1:$Q$176,17,FALSE)</f>
        <v>2.6368632797817364E-2</v>
      </c>
      <c r="J123" s="60">
        <f>VLOOKUP('Score global'!$A123,Enseignement!$A$1:$I$176,9,FALSE)</f>
        <v>0</v>
      </c>
      <c r="K123" s="51">
        <f t="shared" si="3"/>
        <v>9.035437006248568E-3</v>
      </c>
    </row>
    <row r="124" spans="1:11" x14ac:dyDescent="0.2">
      <c r="A124" s="46" t="s">
        <v>29</v>
      </c>
      <c r="B124" s="55" t="s">
        <v>30</v>
      </c>
      <c r="C124" s="55" t="s">
        <v>9</v>
      </c>
      <c r="D124" s="53" t="s">
        <v>286</v>
      </c>
      <c r="E124" s="50">
        <v>2014</v>
      </c>
      <c r="F124" s="60">
        <f>VLOOKUP('Score global'!$A124,Publications!$A$1:$J$176,10,FALSE)</f>
        <v>6.987624745831307E-2</v>
      </c>
      <c r="G124" s="60">
        <f>VLOOKUP('Score global'!A124,'Essais-Inclusions'!$A$1:$Q$176,9,FALSE)</f>
        <v>9.3236065438123655E-2</v>
      </c>
      <c r="H124" s="60">
        <f>VLOOKUP('Score global'!$A124,'Essais-Inclusions'!$A$1:$Q$176,13,FALSE)</f>
        <v>0.15878771294887958</v>
      </c>
      <c r="I124" s="60">
        <f>VLOOKUP('Score global'!$A124,'Essais-Inclusions'!$A$1:$Q$176,17,FALSE)</f>
        <v>9.0071989979691569E-2</v>
      </c>
      <c r="J124" s="60">
        <f>VLOOKUP('Score global'!$A124,Enseignement!$A$1:$I$176,9,FALSE)</f>
        <v>4.398119935336238E-3</v>
      </c>
      <c r="K124" s="51">
        <f t="shared" si="3"/>
        <v>6.048946586929474E-2</v>
      </c>
    </row>
    <row r="125" spans="1:11" x14ac:dyDescent="0.2">
      <c r="A125" s="46" t="s">
        <v>31</v>
      </c>
      <c r="B125" s="55" t="s">
        <v>32</v>
      </c>
      <c r="C125" s="55" t="s">
        <v>9</v>
      </c>
      <c r="D125" s="53" t="s">
        <v>286</v>
      </c>
      <c r="E125" s="50">
        <v>2013</v>
      </c>
      <c r="F125" s="60">
        <f>VLOOKUP('Score global'!$A125,Publications!$A$1:$J$176,10,FALSE)</f>
        <v>3.3995963329995153E-2</v>
      </c>
      <c r="G125" s="60">
        <f>VLOOKUP('Score global'!A125,'Essais-Inclusions'!$A$1:$Q$176,9,FALSE)</f>
        <v>1.9516676507713208E-2</v>
      </c>
      <c r="H125" s="60">
        <f>VLOOKUP('Score global'!$A125,'Essais-Inclusions'!$A$1:$Q$176,13,FALSE)</f>
        <v>0</v>
      </c>
      <c r="I125" s="60">
        <f>VLOOKUP('Score global'!$A125,'Essais-Inclusions'!$A$1:$Q$176,17,FALSE)</f>
        <v>1.1376428743152794E-2</v>
      </c>
      <c r="J125" s="60">
        <f>VLOOKUP('Score global'!$A125,Enseignement!$A$1:$I$176,9,FALSE)</f>
        <v>0</v>
      </c>
      <c r="K125" s="51">
        <f t="shared" si="3"/>
        <v>2.192605235564743E-2</v>
      </c>
    </row>
    <row r="126" spans="1:11" x14ac:dyDescent="0.2">
      <c r="A126" s="46" t="s">
        <v>33</v>
      </c>
      <c r="B126" s="55" t="s">
        <v>34</v>
      </c>
      <c r="C126" s="55" t="s">
        <v>35</v>
      </c>
      <c r="D126" s="53" t="s">
        <v>286</v>
      </c>
      <c r="E126" s="50">
        <v>2013</v>
      </c>
      <c r="F126" s="60">
        <f>VLOOKUP('Score global'!$A126,Publications!$A$1:$J$176,10,FALSE)</f>
        <v>1.7886667119541292E-2</v>
      </c>
      <c r="G126" s="60">
        <f>VLOOKUP('Score global'!A126,'Essais-Inclusions'!$A$1:$Q$176,9,FALSE)</f>
        <v>2.193234815488089E-2</v>
      </c>
      <c r="H126" s="60">
        <f>VLOOKUP('Score global'!$A126,'Essais-Inclusions'!$A$1:$Q$176,13,FALSE)</f>
        <v>0</v>
      </c>
      <c r="I126" s="60">
        <f>VLOOKUP('Score global'!$A126,'Essais-Inclusions'!$A$1:$Q$176,17,FALSE)</f>
        <v>3.8781527446093395E-2</v>
      </c>
      <c r="J126" s="60">
        <f>VLOOKUP('Score global'!$A126,Enseignement!$A$1:$I$176,9,FALSE)</f>
        <v>0</v>
      </c>
      <c r="K126" s="51">
        <f t="shared" si="3"/>
        <v>1.348954051808696E-2</v>
      </c>
    </row>
    <row r="127" spans="1:11" x14ac:dyDescent="0.2">
      <c r="A127" s="46" t="s">
        <v>36</v>
      </c>
      <c r="B127" s="55" t="s">
        <v>37</v>
      </c>
      <c r="C127" s="55" t="s">
        <v>12</v>
      </c>
      <c r="D127" s="53" t="s">
        <v>286</v>
      </c>
      <c r="E127" s="50">
        <v>2009</v>
      </c>
      <c r="F127" s="60">
        <f>VLOOKUP('Score global'!$A127,Publications!$A$1:$J$176,10,FALSE)</f>
        <v>0.41221051959590738</v>
      </c>
      <c r="G127" s="60">
        <f>VLOOKUP('Score global'!A127,'Essais-Inclusions'!$A$1:$Q$176,9,FALSE)</f>
        <v>0.73682705605336107</v>
      </c>
      <c r="H127" s="60">
        <f>VLOOKUP('Score global'!$A127,'Essais-Inclusions'!$A$1:$Q$176,13,FALSE)</f>
        <v>0.40694932900754344</v>
      </c>
      <c r="I127" s="60">
        <f>VLOOKUP('Score global'!$A127,'Essais-Inclusions'!$A$1:$Q$176,17,FALSE)</f>
        <v>0.58410790387496514</v>
      </c>
      <c r="J127" s="60">
        <f>VLOOKUP('Score global'!$A127,Enseignement!$A$1:$I$176,9,FALSE)</f>
        <v>0.12875037497644315</v>
      </c>
      <c r="K127" s="51">
        <f t="shared" si="3"/>
        <v>0.36578592283500355</v>
      </c>
    </row>
    <row r="128" spans="1:11" x14ac:dyDescent="0.2">
      <c r="A128" s="46" t="s">
        <v>407</v>
      </c>
      <c r="B128" s="55" t="s">
        <v>408</v>
      </c>
      <c r="C128" s="55" t="s">
        <v>35</v>
      </c>
      <c r="D128" s="53" t="s">
        <v>286</v>
      </c>
      <c r="E128" s="50">
        <v>2014</v>
      </c>
      <c r="F128" s="60">
        <f>VLOOKUP('Score global'!$A128,Publications!$A$1:$J$176,10,FALSE)</f>
        <v>2.6135840760775027E-2</v>
      </c>
      <c r="G128" s="60">
        <f>VLOOKUP('Score global'!A128,'Essais-Inclusions'!$A$1:$Q$176,9,FALSE)</f>
        <v>1.1836280567194565E-3</v>
      </c>
      <c r="H128" s="60">
        <f>VLOOKUP('Score global'!$A128,'Essais-Inclusions'!$A$1:$Q$176,13,FALSE)</f>
        <v>0</v>
      </c>
      <c r="I128" s="60">
        <f>VLOOKUP('Score global'!$A128,'Essais-Inclusions'!$A$1:$Q$176,17,FALSE)</f>
        <v>1.4701445163926975E-3</v>
      </c>
      <c r="J128" s="60">
        <f>VLOOKUP('Score global'!$A128,Enseignement!$A$1:$I$176,9,FALSE)</f>
        <v>0</v>
      </c>
      <c r="K128" s="51">
        <f t="shared" si="3"/>
        <v>1.5805409780240292E-2</v>
      </c>
    </row>
    <row r="129" spans="1:11" x14ac:dyDescent="0.2">
      <c r="A129" s="46" t="s">
        <v>38</v>
      </c>
      <c r="B129" s="53" t="s">
        <v>39</v>
      </c>
      <c r="C129" s="53" t="s">
        <v>6</v>
      </c>
      <c r="D129" s="53" t="s">
        <v>286</v>
      </c>
      <c r="E129" s="54">
        <v>2009</v>
      </c>
      <c r="F129" s="60">
        <f>VLOOKUP('Score global'!$A129,Publications!$A$1:$J$176,10,FALSE)</f>
        <v>3.1479058233403547</v>
      </c>
      <c r="G129" s="60">
        <f>VLOOKUP('Score global'!A129,'Essais-Inclusions'!$A$1:$Q$176,9,FALSE)</f>
        <v>2.3953006389826337</v>
      </c>
      <c r="H129" s="60">
        <f>VLOOKUP('Score global'!$A129,'Essais-Inclusions'!$A$1:$Q$176,13,FALSE)</f>
        <v>2.2422267139060654</v>
      </c>
      <c r="I129" s="60">
        <f>VLOOKUP('Score global'!$A129,'Essais-Inclusions'!$A$1:$Q$176,17,FALSE)</f>
        <v>2.5131122768280316</v>
      </c>
      <c r="J129" s="60">
        <f>VLOOKUP('Score global'!$A129,Enseignement!$A$1:$I$176,9,FALSE)</f>
        <v>5.5982935186483296</v>
      </c>
      <c r="K129" s="51">
        <f t="shared" si="3"/>
        <v>3.6439053691482948</v>
      </c>
    </row>
    <row r="130" spans="1:11" x14ac:dyDescent="0.2">
      <c r="A130" s="46" t="s">
        <v>287</v>
      </c>
      <c r="B130" s="55" t="s">
        <v>288</v>
      </c>
      <c r="C130" s="55" t="s">
        <v>9</v>
      </c>
      <c r="D130" s="53" t="s">
        <v>286</v>
      </c>
      <c r="E130" s="50">
        <v>2016</v>
      </c>
      <c r="F130" s="60">
        <f>VLOOKUP('Score global'!$A130,Publications!$A$1:$J$176,10,FALSE)</f>
        <v>1.0037692067109031E-2</v>
      </c>
      <c r="G130" s="60">
        <f>VLOOKUP('Score global'!A130,'Essais-Inclusions'!$A$1:$Q$176,9,FALSE)</f>
        <v>1.246332370112524E-2</v>
      </c>
      <c r="H130" s="60">
        <f>VLOOKUP('Score global'!$A130,'Essais-Inclusions'!$A$1:$Q$176,13,FALSE)</f>
        <v>0</v>
      </c>
      <c r="I130" s="60">
        <f>VLOOKUP('Score global'!$A130,'Essais-Inclusions'!$A$1:$Q$176,17,FALSE)</f>
        <v>8.0590339113770608E-3</v>
      </c>
      <c r="J130" s="60">
        <f>VLOOKUP('Score global'!$A130,Enseignement!$A$1:$I$176,9,FALSE)</f>
        <v>0</v>
      </c>
      <c r="K130" s="51">
        <f t="shared" ref="K130:K161" si="4">(F130*0.6)+(G130*0.055)+(H130*0.055)+(I130*0.04)+(J130*0.25)</f>
        <v>7.030459400282389E-3</v>
      </c>
    </row>
    <row r="131" spans="1:11" x14ac:dyDescent="0.2">
      <c r="A131" s="46" t="s">
        <v>355</v>
      </c>
      <c r="B131" s="87" t="s">
        <v>356</v>
      </c>
      <c r="C131" s="87" t="s">
        <v>9</v>
      </c>
      <c r="D131" s="53" t="s">
        <v>286</v>
      </c>
      <c r="E131" s="88">
        <v>2017</v>
      </c>
      <c r="F131" s="60">
        <f>VLOOKUP('Score global'!$A131,Publications!$A$1:$J$176,10,FALSE)</f>
        <v>8.3478962986905606E-3</v>
      </c>
      <c r="G131" s="60">
        <f>VLOOKUP('Score global'!A131,'Essais-Inclusions'!$A$1:$Q$176,9,FALSE)</f>
        <v>0</v>
      </c>
      <c r="H131" s="60">
        <f>VLOOKUP('Score global'!$A131,'Essais-Inclusions'!$A$1:$Q$176,13,FALSE)</f>
        <v>0</v>
      </c>
      <c r="I131" s="60">
        <f>VLOOKUP('Score global'!$A131,'Essais-Inclusions'!$A$1:$Q$176,17,FALSE)</f>
        <v>0</v>
      </c>
      <c r="J131" s="60">
        <f>VLOOKUP('Score global'!$A131,Enseignement!$A$1:$I$176,9,FALSE)</f>
        <v>0</v>
      </c>
      <c r="K131" s="51">
        <f t="shared" si="4"/>
        <v>5.0087377792143364E-3</v>
      </c>
    </row>
    <row r="132" spans="1:11" x14ac:dyDescent="0.2">
      <c r="A132" s="46" t="s">
        <v>390</v>
      </c>
      <c r="B132" s="53" t="s">
        <v>40</v>
      </c>
      <c r="C132" s="53" t="s">
        <v>9</v>
      </c>
      <c r="D132" s="53" t="s">
        <v>286</v>
      </c>
      <c r="E132" s="54">
        <v>2013</v>
      </c>
      <c r="F132" s="60">
        <f>VLOOKUP('Score global'!$A132,Publications!$A$1:$J$176,10,FALSE)</f>
        <v>4.0402183485441874E-3</v>
      </c>
      <c r="G132" s="60">
        <f>VLOOKUP('Score global'!A132,'Essais-Inclusions'!$A$1:$Q$176,9,FALSE)</f>
        <v>4.067670264162844E-2</v>
      </c>
      <c r="H132" s="60">
        <f>VLOOKUP('Score global'!$A132,'Essais-Inclusions'!$A$1:$Q$176,13,FALSE)</f>
        <v>1.4539250371056247E-2</v>
      </c>
      <c r="I132" s="60">
        <f>VLOOKUP('Score global'!$A132,'Essais-Inclusions'!$A$1:$Q$176,17,FALSE)</f>
        <v>2.0788564610842074E-2</v>
      </c>
      <c r="J132" s="60">
        <f>VLOOKUP('Score global'!$A132,Enseignement!$A$1:$I$176,9,FALSE)</f>
        <v>0</v>
      </c>
      <c r="K132" s="51">
        <f t="shared" si="4"/>
        <v>6.2925510092578536E-3</v>
      </c>
    </row>
    <row r="133" spans="1:11" x14ac:dyDescent="0.2">
      <c r="A133" s="46" t="s">
        <v>41</v>
      </c>
      <c r="B133" s="55" t="s">
        <v>42</v>
      </c>
      <c r="C133" s="55" t="s">
        <v>9</v>
      </c>
      <c r="D133" s="53" t="s">
        <v>286</v>
      </c>
      <c r="E133" s="50">
        <v>2013</v>
      </c>
      <c r="F133" s="60">
        <f>VLOOKUP('Score global'!$A133,Publications!$A$1:$J$176,10,FALSE)</f>
        <v>4.7023982228022648E-2</v>
      </c>
      <c r="G133" s="60">
        <f>VLOOKUP('Score global'!A133,'Essais-Inclusions'!$A$1:$Q$176,9,FALSE)</f>
        <v>4.9564966691579601E-2</v>
      </c>
      <c r="H133" s="60">
        <f>VLOOKUP('Score global'!$A133,'Essais-Inclusions'!$A$1:$Q$176,13,FALSE)</f>
        <v>0</v>
      </c>
      <c r="I133" s="60">
        <f>VLOOKUP('Score global'!$A133,'Essais-Inclusions'!$A$1:$Q$176,17,FALSE)</f>
        <v>3.7317334052020694E-2</v>
      </c>
      <c r="J133" s="60">
        <f>VLOOKUP('Score global'!$A133,Enseignement!$A$1:$I$176,9,FALSE)</f>
        <v>0</v>
      </c>
      <c r="K133" s="51">
        <f t="shared" si="4"/>
        <v>3.2433155866931296E-2</v>
      </c>
    </row>
    <row r="134" spans="1:11" x14ac:dyDescent="0.2">
      <c r="A134" s="46" t="s">
        <v>43</v>
      </c>
      <c r="B134" s="55" t="s">
        <v>44</v>
      </c>
      <c r="C134" s="55" t="s">
        <v>9</v>
      </c>
      <c r="D134" s="53" t="s">
        <v>286</v>
      </c>
      <c r="E134" s="50">
        <v>2010</v>
      </c>
      <c r="F134" s="60">
        <f>VLOOKUP('Score global'!$A134,Publications!$A$1:$J$176,10,FALSE)</f>
        <v>0.1119902341477997</v>
      </c>
      <c r="G134" s="60">
        <f>VLOOKUP('Score global'!A134,'Essais-Inclusions'!$A$1:$Q$176,9,FALSE)</f>
        <v>6.4780737972371327E-2</v>
      </c>
      <c r="H134" s="60">
        <f>VLOOKUP('Score global'!$A134,'Essais-Inclusions'!$A$1:$Q$176,13,FALSE)</f>
        <v>1.3680013119463846E-2</v>
      </c>
      <c r="I134" s="60">
        <f>VLOOKUP('Score global'!$A134,'Essais-Inclusions'!$A$1:$Q$176,17,FALSE)</f>
        <v>4.70723640030693E-2</v>
      </c>
      <c r="J134" s="60">
        <f>VLOOKUP('Score global'!$A134,Enseignement!$A$1:$I$176,9,FALSE)</f>
        <v>0</v>
      </c>
      <c r="K134" s="51">
        <f t="shared" si="4"/>
        <v>7.3392376358853526E-2</v>
      </c>
    </row>
    <row r="135" spans="1:11" x14ac:dyDescent="0.2">
      <c r="A135" s="46" t="s">
        <v>357</v>
      </c>
      <c r="B135" s="87" t="s">
        <v>358</v>
      </c>
      <c r="C135" s="87" t="s">
        <v>9</v>
      </c>
      <c r="D135" s="53" t="s">
        <v>286</v>
      </c>
      <c r="E135" s="88">
        <v>2017</v>
      </c>
      <c r="F135" s="60">
        <f>VLOOKUP('Score global'!$A135,Publications!$A$1:$J$176,10,FALSE)</f>
        <v>7.0744883887208134E-4</v>
      </c>
      <c r="G135" s="60">
        <f>VLOOKUP('Score global'!A135,'Essais-Inclusions'!$A$1:$Q$176,9,FALSE)</f>
        <v>9.999333377774814E-3</v>
      </c>
      <c r="H135" s="60">
        <f>VLOOKUP('Score global'!$A135,'Essais-Inclusions'!$A$1:$Q$176,13,FALSE)</f>
        <v>0</v>
      </c>
      <c r="I135" s="60">
        <f>VLOOKUP('Score global'!$A135,'Essais-Inclusions'!$A$1:$Q$176,17,FALSE)</f>
        <v>1.3567267407820778E-2</v>
      </c>
      <c r="J135" s="60">
        <f>VLOOKUP('Score global'!$A135,Enseignement!$A$1:$I$176,9,FALSE)</f>
        <v>0</v>
      </c>
      <c r="K135" s="51">
        <f t="shared" si="4"/>
        <v>1.5171233354136946E-3</v>
      </c>
    </row>
    <row r="136" spans="1:11" x14ac:dyDescent="0.2">
      <c r="A136" s="46" t="s">
        <v>289</v>
      </c>
      <c r="B136" s="55" t="s">
        <v>290</v>
      </c>
      <c r="C136" s="55" t="s">
        <v>35</v>
      </c>
      <c r="D136" s="53" t="s">
        <v>286</v>
      </c>
      <c r="E136" s="50">
        <v>2016</v>
      </c>
      <c r="F136" s="60">
        <f>VLOOKUP('Score global'!$A136,Publications!$A$1:$J$176,10,FALSE)</f>
        <v>0</v>
      </c>
      <c r="G136" s="60">
        <f>VLOOKUP('Score global'!A136,'Essais-Inclusions'!$A$1:$Q$176,9,FALSE)</f>
        <v>0</v>
      </c>
      <c r="H136" s="60">
        <f>VLOOKUP('Score global'!$A136,'Essais-Inclusions'!$A$1:$Q$176,13,FALSE)</f>
        <v>0</v>
      </c>
      <c r="I136" s="60">
        <f>VLOOKUP('Score global'!$A136,'Essais-Inclusions'!$A$1:$Q$176,17,FALSE)</f>
        <v>0</v>
      </c>
      <c r="J136" s="60">
        <f>VLOOKUP('Score global'!$A136,Enseignement!$A$1:$I$176,9,FALSE)</f>
        <v>0</v>
      </c>
      <c r="K136" s="51">
        <f t="shared" si="4"/>
        <v>0</v>
      </c>
    </row>
    <row r="137" spans="1:11" x14ac:dyDescent="0.2">
      <c r="A137" s="46" t="s">
        <v>315</v>
      </c>
      <c r="B137" s="55" t="s">
        <v>45</v>
      </c>
      <c r="C137" s="55" t="s">
        <v>6</v>
      </c>
      <c r="D137" s="53" t="s">
        <v>286</v>
      </c>
      <c r="E137" s="50">
        <v>2009</v>
      </c>
      <c r="F137" s="60">
        <f>VLOOKUP('Score global'!$A137,Publications!$A$1:$J$176,10,FALSE)</f>
        <v>0.87382541927554924</v>
      </c>
      <c r="G137" s="60">
        <f>VLOOKUP('Score global'!A137,'Essais-Inclusions'!$A$1:$Q$176,9,FALSE)</f>
        <v>1.5943196298040427</v>
      </c>
      <c r="H137" s="60">
        <f>VLOOKUP('Score global'!$A137,'Essais-Inclusions'!$A$1:$Q$176,13,FALSE)</f>
        <v>1.6628274082758785</v>
      </c>
      <c r="I137" s="60">
        <f>VLOOKUP('Score global'!$A137,'Essais-Inclusions'!$A$1:$Q$176,17,FALSE)</f>
        <v>1.6181377780905519</v>
      </c>
      <c r="J137" s="60">
        <f>VLOOKUP('Score global'!$A137,Enseignement!$A$1:$I$176,9,FALSE)</f>
        <v>2.1875310957845828</v>
      </c>
      <c r="K137" s="51">
        <f t="shared" si="4"/>
        <v>1.3150466237294931</v>
      </c>
    </row>
    <row r="138" spans="1:11" x14ac:dyDescent="0.2">
      <c r="A138" s="46" t="s">
        <v>46</v>
      </c>
      <c r="B138" s="55" t="s">
        <v>47</v>
      </c>
      <c r="C138" s="55" t="s">
        <v>6</v>
      </c>
      <c r="D138" s="53" t="s">
        <v>286</v>
      </c>
      <c r="E138" s="50">
        <v>2009</v>
      </c>
      <c r="F138" s="60">
        <f>VLOOKUP('Score global'!$A138,Publications!$A$1:$J$176,10,FALSE)</f>
        <v>0.88284162184144432</v>
      </c>
      <c r="G138" s="60">
        <f>VLOOKUP('Score global'!A138,'Essais-Inclusions'!$A$1:$Q$176,9,FALSE)</f>
        <v>1.2012919268907631</v>
      </c>
      <c r="H138" s="60">
        <f>VLOOKUP('Score global'!$A138,'Essais-Inclusions'!$A$1:$Q$176,13,FALSE)</f>
        <v>1.1386992610217235</v>
      </c>
      <c r="I138" s="60">
        <f>VLOOKUP('Score global'!$A138,'Essais-Inclusions'!$A$1:$Q$176,17,FALSE)</f>
        <v>1.0681901509251208</v>
      </c>
      <c r="J138" s="60">
        <f>VLOOKUP('Score global'!$A138,Enseignement!$A$1:$I$176,9,FALSE)</f>
        <v>1.551263932878747</v>
      </c>
      <c r="K138" s="51">
        <f t="shared" si="4"/>
        <v>1.0889480776967448</v>
      </c>
    </row>
    <row r="139" spans="1:11" x14ac:dyDescent="0.2">
      <c r="A139" s="46" t="s">
        <v>291</v>
      </c>
      <c r="B139" s="55" t="s">
        <v>292</v>
      </c>
      <c r="C139" s="55" t="s">
        <v>35</v>
      </c>
      <c r="D139" s="53" t="s">
        <v>286</v>
      </c>
      <c r="E139" s="50">
        <v>2016</v>
      </c>
      <c r="F139" s="60">
        <f>VLOOKUP('Score global'!$A139,Publications!$A$1:$J$176,10,FALSE)</f>
        <v>8.8285028842677443E-3</v>
      </c>
      <c r="G139" s="60">
        <f>VLOOKUP('Score global'!A139,'Essais-Inclusions'!$A$1:$Q$176,9,FALSE)</f>
        <v>1.0096099873535E-2</v>
      </c>
      <c r="H139" s="60">
        <f>VLOOKUP('Score global'!$A139,'Essais-Inclusions'!$A$1:$Q$176,13,FALSE)</f>
        <v>0</v>
      </c>
      <c r="I139" s="60">
        <f>VLOOKUP('Score global'!$A139,'Essais-Inclusions'!$A$1:$Q$176,17,FALSE)</f>
        <v>3.8722252796134799E-3</v>
      </c>
      <c r="J139" s="60">
        <f>VLOOKUP('Score global'!$A139,Enseignement!$A$1:$I$176,9,FALSE)</f>
        <v>0</v>
      </c>
      <c r="K139" s="51">
        <f t="shared" si="4"/>
        <v>6.0072762347896103E-3</v>
      </c>
    </row>
    <row r="140" spans="1:11" x14ac:dyDescent="0.2">
      <c r="A140" s="46" t="s">
        <v>155</v>
      </c>
      <c r="B140" s="87" t="s">
        <v>156</v>
      </c>
      <c r="C140" s="87" t="s">
        <v>6</v>
      </c>
      <c r="D140" s="53" t="s">
        <v>293</v>
      </c>
      <c r="E140" s="88">
        <v>2009</v>
      </c>
      <c r="F140" s="60">
        <f>VLOOKUP('Score global'!$A140,Publications!$A$1:$J$176,10,FALSE)</f>
        <v>1.1642729733933683</v>
      </c>
      <c r="G140" s="60">
        <f>VLOOKUP('Score global'!A140,'Essais-Inclusions'!$A$1:$Q$176,9,FALSE)</f>
        <v>1.8259570519889801</v>
      </c>
      <c r="H140" s="60">
        <f>VLOOKUP('Score global'!$A140,'Essais-Inclusions'!$A$1:$Q$176,13,FALSE)</f>
        <v>2.2107051220475347</v>
      </c>
      <c r="I140" s="60">
        <f>VLOOKUP('Score global'!$A140,'Essais-Inclusions'!$A$1:$Q$176,17,FALSE)</f>
        <v>2.0581047659076859</v>
      </c>
      <c r="J140" s="60">
        <f>VLOOKUP('Score global'!$A140,Enseignement!$A$1:$I$176,9,FALSE)</f>
        <v>0.81834025860909743</v>
      </c>
      <c r="K140" s="51">
        <f t="shared" si="4"/>
        <v>1.2074894588966112</v>
      </c>
    </row>
    <row r="141" spans="1:11" x14ac:dyDescent="0.2">
      <c r="A141" s="46" t="s">
        <v>306</v>
      </c>
      <c r="B141" s="55" t="s">
        <v>307</v>
      </c>
      <c r="C141" s="55" t="s">
        <v>35</v>
      </c>
      <c r="D141" s="53" t="s">
        <v>293</v>
      </c>
      <c r="E141" s="50">
        <v>2015</v>
      </c>
      <c r="F141" s="60">
        <f>VLOOKUP('Score global'!$A141,Publications!$A$1:$J$176,10,FALSE)</f>
        <v>0</v>
      </c>
      <c r="G141" s="60">
        <f>VLOOKUP('Score global'!A141,'Essais-Inclusions'!$A$1:$Q$176,9,FALSE)</f>
        <v>0</v>
      </c>
      <c r="H141" s="60">
        <f>VLOOKUP('Score global'!$A141,'Essais-Inclusions'!$A$1:$Q$176,13,FALSE)</f>
        <v>0</v>
      </c>
      <c r="I141" s="60">
        <f>VLOOKUP('Score global'!$A141,'Essais-Inclusions'!$A$1:$Q$176,17,FALSE)</f>
        <v>0</v>
      </c>
      <c r="J141" s="60">
        <f>VLOOKUP('Score global'!$A141,Enseignement!$A$1:$I$176,9,FALSE)</f>
        <v>0</v>
      </c>
      <c r="K141" s="51">
        <f t="shared" si="4"/>
        <v>0</v>
      </c>
    </row>
    <row r="142" spans="1:11" x14ac:dyDescent="0.2">
      <c r="A142" s="46" t="s">
        <v>157</v>
      </c>
      <c r="B142" s="55" t="s">
        <v>158</v>
      </c>
      <c r="C142" s="55" t="s">
        <v>6</v>
      </c>
      <c r="D142" s="87" t="s">
        <v>293</v>
      </c>
      <c r="E142" s="50">
        <v>2009</v>
      </c>
      <c r="F142" s="60">
        <f>VLOOKUP('Score global'!$A142,Publications!$A$1:$J$176,10,FALSE)</f>
        <v>3.1381332822952532</v>
      </c>
      <c r="G142" s="60">
        <f>VLOOKUP('Score global'!A142,'Essais-Inclusions'!$A$1:$Q$176,9,FALSE)</f>
        <v>3.0405329755638655</v>
      </c>
      <c r="H142" s="60">
        <f>VLOOKUP('Score global'!$A142,'Essais-Inclusions'!$A$1:$Q$176,13,FALSE)</f>
        <v>3.0228085112772227</v>
      </c>
      <c r="I142" s="60">
        <f>VLOOKUP('Score global'!$A142,'Essais-Inclusions'!$A$1:$Q$176,17,FALSE)</f>
        <v>2.9197150649315309</v>
      </c>
      <c r="J142" s="60">
        <f>VLOOKUP('Score global'!$A142,Enseignement!$A$1:$I$176,9,FALSE)</f>
        <v>3.4501262320781398</v>
      </c>
      <c r="K142" s="51">
        <f t="shared" si="4"/>
        <v>3.1956839117702076</v>
      </c>
    </row>
    <row r="143" spans="1:11" x14ac:dyDescent="0.2">
      <c r="A143" s="46" t="s">
        <v>159</v>
      </c>
      <c r="B143" s="55" t="s">
        <v>160</v>
      </c>
      <c r="C143" s="55" t="s">
        <v>12</v>
      </c>
      <c r="D143" s="87" t="s">
        <v>293</v>
      </c>
      <c r="E143" s="50">
        <v>2009</v>
      </c>
      <c r="F143" s="60">
        <f>VLOOKUP('Score global'!$A143,Publications!$A$1:$J$176,10,FALSE)</f>
        <v>0.36250942635643446</v>
      </c>
      <c r="G143" s="60">
        <f>VLOOKUP('Score global'!A143,'Essais-Inclusions'!$A$1:$Q$176,9,FALSE)</f>
        <v>0.59436868169338553</v>
      </c>
      <c r="H143" s="60">
        <f>VLOOKUP('Score global'!$A143,'Essais-Inclusions'!$A$1:$Q$176,13,FALSE)</f>
        <v>0.33799670373483404</v>
      </c>
      <c r="I143" s="60">
        <f>VLOOKUP('Score global'!$A143,'Essais-Inclusions'!$A$1:$Q$176,17,FALSE)</f>
        <v>0.41807285424820984</v>
      </c>
      <c r="J143" s="60">
        <f>VLOOKUP('Score global'!$A143,Enseignement!$A$1:$I$176,9,FALSE)</f>
        <v>7.1666800904945566E-2</v>
      </c>
      <c r="K143" s="51">
        <f t="shared" si="4"/>
        <v>0.30342536640857748</v>
      </c>
    </row>
    <row r="144" spans="1:11" x14ac:dyDescent="0.2">
      <c r="A144" s="90" t="s">
        <v>308</v>
      </c>
      <c r="B144" s="87" t="s">
        <v>309</v>
      </c>
      <c r="C144" s="87" t="s">
        <v>35</v>
      </c>
      <c r="D144" s="87" t="s">
        <v>293</v>
      </c>
      <c r="E144" s="88">
        <v>2015</v>
      </c>
      <c r="F144" s="60">
        <f>VLOOKUP('Score global'!$A144,Publications!$A$1:$J$176,10,FALSE)</f>
        <v>0</v>
      </c>
      <c r="G144" s="60">
        <f>VLOOKUP('Score global'!A144,'Essais-Inclusions'!$A$1:$Q$176,9,FALSE)</f>
        <v>0</v>
      </c>
      <c r="H144" s="60">
        <f>VLOOKUP('Score global'!$A144,'Essais-Inclusions'!$A$1:$Q$176,13,FALSE)</f>
        <v>0</v>
      </c>
      <c r="I144" s="60">
        <f>VLOOKUP('Score global'!$A144,'Essais-Inclusions'!$A$1:$Q$176,17,FALSE)</f>
        <v>0</v>
      </c>
      <c r="J144" s="60">
        <f>VLOOKUP('Score global'!$A144,Enseignement!$A$1:$I$176,9,FALSE)</f>
        <v>0</v>
      </c>
      <c r="K144" s="51">
        <f t="shared" si="4"/>
        <v>0</v>
      </c>
    </row>
    <row r="145" spans="1:11" x14ac:dyDescent="0.2">
      <c r="A145" s="46" t="s">
        <v>161</v>
      </c>
      <c r="B145" s="55" t="s">
        <v>162</v>
      </c>
      <c r="C145" s="55" t="s">
        <v>12</v>
      </c>
      <c r="D145" s="55" t="s">
        <v>293</v>
      </c>
      <c r="E145" s="50">
        <v>2009</v>
      </c>
      <c r="F145" s="60">
        <f>VLOOKUP('Score global'!$A145,Publications!$A$1:$J$176,10,FALSE)</f>
        <v>0.30583795453835627</v>
      </c>
      <c r="G145" s="60">
        <f>VLOOKUP('Score global'!A145,'Essais-Inclusions'!$A$1:$Q$176,9,FALSE)</f>
        <v>0.94163850464801513</v>
      </c>
      <c r="H145" s="60">
        <f>VLOOKUP('Score global'!$A145,'Essais-Inclusions'!$A$1:$Q$176,13,FALSE)</f>
        <v>0.86635159834754538</v>
      </c>
      <c r="I145" s="60">
        <f>VLOOKUP('Score global'!$A145,'Essais-Inclusions'!$A$1:$Q$176,17,FALSE)</f>
        <v>0.83370457325643277</v>
      </c>
      <c r="J145" s="60">
        <f>VLOOKUP('Score global'!$A145,Enseignement!$A$1:$I$176,9,FALSE)</f>
        <v>4.305293070977495E-2</v>
      </c>
      <c r="K145" s="51">
        <f t="shared" si="4"/>
        <v>0.32705364399547066</v>
      </c>
    </row>
    <row r="146" spans="1:11" x14ac:dyDescent="0.2">
      <c r="A146" s="46" t="s">
        <v>163</v>
      </c>
      <c r="B146" s="55" t="s">
        <v>164</v>
      </c>
      <c r="C146" s="55" t="s">
        <v>9</v>
      </c>
      <c r="D146" s="55" t="s">
        <v>293</v>
      </c>
      <c r="E146" s="50">
        <v>2013</v>
      </c>
      <c r="F146" s="60">
        <f>VLOOKUP('Score global'!$A146,Publications!$A$1:$J$176,10,FALSE)</f>
        <v>1.745477061107056E-2</v>
      </c>
      <c r="G146" s="60">
        <f>VLOOKUP('Score global'!A146,'Essais-Inclusions'!$A$1:$Q$176,9,FALSE)</f>
        <v>2.910667522409343E-2</v>
      </c>
      <c r="H146" s="60">
        <f>VLOOKUP('Score global'!$A146,'Essais-Inclusions'!$A$1:$Q$176,13,FALSE)</f>
        <v>0</v>
      </c>
      <c r="I146" s="60">
        <f>VLOOKUP('Score global'!$A146,'Essais-Inclusions'!$A$1:$Q$176,17,FALSE)</f>
        <v>2.0853648040361671E-2</v>
      </c>
      <c r="J146" s="60">
        <f>VLOOKUP('Score global'!$A146,Enseignement!$A$1:$I$176,9,FALSE)</f>
        <v>0</v>
      </c>
      <c r="K146" s="51">
        <f t="shared" si="4"/>
        <v>1.290787542558194E-2</v>
      </c>
    </row>
    <row r="147" spans="1:11" x14ac:dyDescent="0.2">
      <c r="A147" s="46" t="s">
        <v>165</v>
      </c>
      <c r="B147" s="55" t="s">
        <v>166</v>
      </c>
      <c r="C147" s="55" t="s">
        <v>6</v>
      </c>
      <c r="D147" s="55" t="s">
        <v>293</v>
      </c>
      <c r="E147" s="50">
        <v>2009</v>
      </c>
      <c r="F147" s="60">
        <f>VLOOKUP('Score global'!$A147,Publications!$A$1:$J$176,10,FALSE)</f>
        <v>3.0232324684162393</v>
      </c>
      <c r="G147" s="60">
        <f>VLOOKUP('Score global'!A147,'Essais-Inclusions'!$A$1:$Q$176,9,FALSE)</f>
        <v>4.4542816790747057</v>
      </c>
      <c r="H147" s="60">
        <f>VLOOKUP('Score global'!$A147,'Essais-Inclusions'!$A$1:$Q$176,13,FALSE)</f>
        <v>5.692417497345863</v>
      </c>
      <c r="I147" s="60">
        <f>VLOOKUP('Score global'!$A147,'Essais-Inclusions'!$A$1:$Q$176,17,FALSE)</f>
        <v>5.2132303689460251</v>
      </c>
      <c r="J147" s="60">
        <f>VLOOKUP('Score global'!$A147,Enseignement!$A$1:$I$176,9,FALSE)</f>
        <v>2.8352296422791516</v>
      </c>
      <c r="K147" s="51">
        <f t="shared" si="4"/>
        <v>3.2893445610805037</v>
      </c>
    </row>
    <row r="148" spans="1:11" x14ac:dyDescent="0.2">
      <c r="A148" s="46" t="s">
        <v>317</v>
      </c>
      <c r="B148" s="87" t="s">
        <v>318</v>
      </c>
      <c r="C148" s="87" t="s">
        <v>66</v>
      </c>
      <c r="D148" s="87" t="s">
        <v>293</v>
      </c>
      <c r="E148" s="88">
        <v>2016</v>
      </c>
      <c r="F148" s="60">
        <f>VLOOKUP('Score global'!$A148,Publications!$A$1:$J$176,10,FALSE)</f>
        <v>5.3475726939375537E-2</v>
      </c>
      <c r="G148" s="60">
        <f>VLOOKUP('Score global'!A148,'Essais-Inclusions'!$A$1:$Q$176,9,FALSE)</f>
        <v>2.5071797145890758E-2</v>
      </c>
      <c r="H148" s="60">
        <f>VLOOKUP('Score global'!$A148,'Essais-Inclusions'!$A$1:$Q$176,13,FALSE)</f>
        <v>3.1867497159314924E-2</v>
      </c>
      <c r="I148" s="60">
        <f>VLOOKUP('Score global'!$A148,'Essais-Inclusions'!$A$1:$Q$176,17,FALSE)</f>
        <v>5.6973734523774466E-2</v>
      </c>
      <c r="J148" s="60">
        <f>VLOOKUP('Score global'!$A148,Enseignement!$A$1:$I$176,9,FALSE)</f>
        <v>0</v>
      </c>
      <c r="K148" s="51">
        <f t="shared" si="4"/>
        <v>3.7496046731362614E-2</v>
      </c>
    </row>
    <row r="149" spans="1:11" x14ac:dyDescent="0.2">
      <c r="A149" s="46" t="s">
        <v>294</v>
      </c>
      <c r="B149" s="55" t="s">
        <v>295</v>
      </c>
      <c r="C149" s="55" t="s">
        <v>9</v>
      </c>
      <c r="D149" s="55" t="s">
        <v>293</v>
      </c>
      <c r="E149" s="50">
        <v>2016</v>
      </c>
      <c r="F149" s="60">
        <f>VLOOKUP('Score global'!$A149,Publications!$A$1:$J$176,10,FALSE)</f>
        <v>4.1248208793285687E-3</v>
      </c>
      <c r="G149" s="60">
        <f>VLOOKUP('Score global'!A149,'Essais-Inclusions'!$A$1:$Q$176,9,FALSE)</f>
        <v>4.4925314157800104E-3</v>
      </c>
      <c r="H149" s="60">
        <f>VLOOKUP('Score global'!$A149,'Essais-Inclusions'!$A$1:$Q$176,13,FALSE)</f>
        <v>0</v>
      </c>
      <c r="I149" s="60">
        <f>VLOOKUP('Score global'!$A149,'Essais-Inclusions'!$A$1:$Q$176,17,FALSE)</f>
        <v>4.3710226478704843E-3</v>
      </c>
      <c r="J149" s="60">
        <f>VLOOKUP('Score global'!$A149,Enseignement!$A$1:$I$176,9,FALSE)</f>
        <v>0</v>
      </c>
      <c r="K149" s="51">
        <f t="shared" si="4"/>
        <v>2.8968226613798609E-3</v>
      </c>
    </row>
    <row r="150" spans="1:11" x14ac:dyDescent="0.2">
      <c r="A150" s="46" t="s">
        <v>167</v>
      </c>
      <c r="B150" s="55" t="s">
        <v>168</v>
      </c>
      <c r="C150" s="55" t="s">
        <v>9</v>
      </c>
      <c r="D150" s="55" t="s">
        <v>293</v>
      </c>
      <c r="E150" s="50">
        <v>2014</v>
      </c>
      <c r="F150" s="60">
        <f>VLOOKUP('Score global'!$A150,Publications!$A$1:$J$176,10,FALSE)</f>
        <v>9.0380654686334924E-2</v>
      </c>
      <c r="G150" s="60">
        <f>VLOOKUP('Score global'!A150,'Essais-Inclusions'!$A$1:$Q$176,9,FALSE)</f>
        <v>5.0845425815756601E-2</v>
      </c>
      <c r="H150" s="60">
        <f>VLOOKUP('Score global'!$A150,'Essais-Inclusions'!$A$1:$Q$176,13,FALSE)</f>
        <v>0</v>
      </c>
      <c r="I150" s="60">
        <f>VLOOKUP('Score global'!$A150,'Essais-Inclusions'!$A$1:$Q$176,17,FALSE)</f>
        <v>2.8884402377890438E-2</v>
      </c>
      <c r="J150" s="60">
        <f>VLOOKUP('Score global'!$A150,Enseignement!$A$1:$I$176,9,FALSE)</f>
        <v>1.078574125006741E-3</v>
      </c>
      <c r="K150" s="51">
        <f t="shared" si="4"/>
        <v>5.8449910858034873E-2</v>
      </c>
    </row>
    <row r="151" spans="1:11" x14ac:dyDescent="0.2">
      <c r="A151" s="46" t="s">
        <v>251</v>
      </c>
      <c r="B151" s="87" t="s">
        <v>252</v>
      </c>
      <c r="C151" s="87" t="s">
        <v>6</v>
      </c>
      <c r="D151" s="53" t="s">
        <v>404</v>
      </c>
      <c r="E151" s="88">
        <v>2009</v>
      </c>
      <c r="F151" s="60">
        <f>VLOOKUP('Score global'!$A151,Publications!$A$1:$J$176,10,FALSE)</f>
        <v>0.32439789515213446</v>
      </c>
      <c r="G151" s="60">
        <f>VLOOKUP('Score global'!A151,'Essais-Inclusions'!$A$1:$Q$176,9,FALSE)</f>
        <v>0.27103987039810451</v>
      </c>
      <c r="H151" s="60">
        <f>VLOOKUP('Score global'!$A151,'Essais-Inclusions'!$A$1:$Q$176,13,FALSE)</f>
        <v>0.31376683514218701</v>
      </c>
      <c r="I151" s="60">
        <f>VLOOKUP('Score global'!$A151,'Essais-Inclusions'!$A$1:$Q$176,17,FALSE)</f>
        <v>0.1752723041103888</v>
      </c>
      <c r="J151" s="60">
        <f>VLOOKUP('Score global'!$A151,Enseignement!$A$1:$I$176,9,FALSE)</f>
        <v>0.54161680403144208</v>
      </c>
      <c r="K151" s="51">
        <f t="shared" si="4"/>
        <v>0.3692181990682728</v>
      </c>
    </row>
    <row r="152" spans="1:11" x14ac:dyDescent="0.2">
      <c r="A152" s="46" t="s">
        <v>212</v>
      </c>
      <c r="B152" s="55" t="s">
        <v>213</v>
      </c>
      <c r="C152" s="55" t="s">
        <v>9</v>
      </c>
      <c r="D152" s="55" t="s">
        <v>402</v>
      </c>
      <c r="E152" s="50">
        <v>2015</v>
      </c>
      <c r="F152" s="60">
        <f>VLOOKUP('Score global'!$A152,Publications!$A$1:$J$176,10,FALSE)</f>
        <v>1.4081682542038447E-2</v>
      </c>
      <c r="G152" s="60">
        <f>VLOOKUP('Score global'!A152,'Essais-Inclusions'!$A$1:$Q$176,9,FALSE)</f>
        <v>2.5096037198603816E-2</v>
      </c>
      <c r="H152" s="60">
        <f>VLOOKUP('Score global'!$A152,'Essais-Inclusions'!$A$1:$Q$176,13,FALSE)</f>
        <v>0</v>
      </c>
      <c r="I152" s="60">
        <f>VLOOKUP('Score global'!$A152,'Essais-Inclusions'!$A$1:$Q$176,17,FALSE)</f>
        <v>5.6737542314923811E-2</v>
      </c>
      <c r="J152" s="60">
        <f>VLOOKUP('Score global'!$A152,Enseignement!$A$1:$I$176,9,FALSE)</f>
        <v>0</v>
      </c>
      <c r="K152" s="51">
        <f t="shared" si="4"/>
        <v>1.209879326374323E-2</v>
      </c>
    </row>
    <row r="153" spans="1:11" x14ac:dyDescent="0.2">
      <c r="A153" s="46" t="s">
        <v>214</v>
      </c>
      <c r="B153" s="55" t="s">
        <v>215</v>
      </c>
      <c r="C153" s="55" t="s">
        <v>6</v>
      </c>
      <c r="D153" s="55" t="s">
        <v>402</v>
      </c>
      <c r="E153" s="50">
        <v>2009</v>
      </c>
      <c r="F153" s="60">
        <f>VLOOKUP('Score global'!$A153,Publications!$A$1:$J$176,10,FALSE)</f>
        <v>2.4075404645122078</v>
      </c>
      <c r="G153" s="60">
        <f>VLOOKUP('Score global'!A153,'Essais-Inclusions'!$A$1:$Q$176,9,FALSE)</f>
        <v>3.113193685734748</v>
      </c>
      <c r="H153" s="60">
        <f>VLOOKUP('Score global'!$A153,'Essais-Inclusions'!$A$1:$Q$176,13,FALSE)</f>
        <v>4.0006808403530636</v>
      </c>
      <c r="I153" s="60">
        <f>VLOOKUP('Score global'!$A153,'Essais-Inclusions'!$A$1:$Q$176,17,FALSE)</f>
        <v>2.6483214884442114</v>
      </c>
      <c r="J153" s="60">
        <f>VLOOKUP('Score global'!$A153,Enseignement!$A$1:$I$176,9,FALSE)</f>
        <v>3.3600698544835508</v>
      </c>
      <c r="K153" s="51">
        <f t="shared" si="4"/>
        <v>2.7817377008008108</v>
      </c>
    </row>
    <row r="154" spans="1:11" x14ac:dyDescent="0.2">
      <c r="A154" s="46" t="s">
        <v>296</v>
      </c>
      <c r="B154" s="53" t="s">
        <v>297</v>
      </c>
      <c r="C154" s="53" t="s">
        <v>35</v>
      </c>
      <c r="D154" s="53" t="s">
        <v>402</v>
      </c>
      <c r="E154" s="54">
        <v>2016</v>
      </c>
      <c r="F154" s="60">
        <f>VLOOKUP('Score global'!$A154,Publications!$A$1:$J$176,10,FALSE)</f>
        <v>3.4718837262706664E-2</v>
      </c>
      <c r="G154" s="60">
        <f>VLOOKUP('Score global'!A154,'Essais-Inclusions'!$A$1:$Q$176,9,FALSE)</f>
        <v>3.4008476729570684E-2</v>
      </c>
      <c r="H154" s="60">
        <f>VLOOKUP('Score global'!$A154,'Essais-Inclusions'!$A$1:$Q$176,13,FALSE)</f>
        <v>0</v>
      </c>
      <c r="I154" s="60">
        <f>VLOOKUP('Score global'!$A154,'Essais-Inclusions'!$A$1:$Q$176,17,FALSE)</f>
        <v>3.0287609301622102E-2</v>
      </c>
      <c r="J154" s="60">
        <f>VLOOKUP('Score global'!$A154,Enseignement!$A$1:$I$176,9,FALSE)</f>
        <v>0</v>
      </c>
      <c r="K154" s="51">
        <f t="shared" si="4"/>
        <v>2.3913272949815271E-2</v>
      </c>
    </row>
    <row r="155" spans="1:11" x14ac:dyDescent="0.2">
      <c r="A155" s="46" t="s">
        <v>216</v>
      </c>
      <c r="B155" s="55" t="s">
        <v>217</v>
      </c>
      <c r="C155" s="55" t="s">
        <v>6</v>
      </c>
      <c r="D155" s="53" t="s">
        <v>402</v>
      </c>
      <c r="E155" s="50">
        <v>2009</v>
      </c>
      <c r="F155" s="60">
        <f>VLOOKUP('Score global'!$A155,Publications!$A$1:$J$176,10,FALSE)</f>
        <v>1.3649475633335619</v>
      </c>
      <c r="G155" s="60">
        <f>VLOOKUP('Score global'!A155,'Essais-Inclusions'!$A$1:$Q$176,9,FALSE)</f>
        <v>1.9018417942561419</v>
      </c>
      <c r="H155" s="60">
        <f>VLOOKUP('Score global'!$A155,'Essais-Inclusions'!$A$1:$Q$176,13,FALSE)</f>
        <v>2.0633433153836331</v>
      </c>
      <c r="I155" s="60">
        <f>VLOOKUP('Score global'!$A155,'Essais-Inclusions'!$A$1:$Q$176,17,FALSE)</f>
        <v>1.8470874837452915</v>
      </c>
      <c r="J155" s="60">
        <f>VLOOKUP('Score global'!$A155,Enseignement!$A$1:$I$176,9,FALSE)</f>
        <v>1.6776237629844648</v>
      </c>
      <c r="K155" s="51">
        <f t="shared" si="4"/>
        <v>1.5303431591262526</v>
      </c>
    </row>
    <row r="156" spans="1:11" x14ac:dyDescent="0.2">
      <c r="A156" s="46" t="s">
        <v>359</v>
      </c>
      <c r="B156" s="53" t="s">
        <v>360</v>
      </c>
      <c r="C156" s="53" t="s">
        <v>9</v>
      </c>
      <c r="D156" s="53" t="s">
        <v>402</v>
      </c>
      <c r="E156" s="54">
        <v>2017</v>
      </c>
      <c r="F156" s="60">
        <f>VLOOKUP('Score global'!$A156,Publications!$A$1:$J$176,10,FALSE)</f>
        <v>1.2757660727659867E-2</v>
      </c>
      <c r="G156" s="60">
        <f>VLOOKUP('Score global'!A156,'Essais-Inclusions'!$A$1:$Q$176,9,FALSE)</f>
        <v>1.444348154567473E-2</v>
      </c>
      <c r="H156" s="60">
        <f>VLOOKUP('Score global'!$A156,'Essais-Inclusions'!$A$1:$Q$176,13,FALSE)</f>
        <v>0</v>
      </c>
      <c r="I156" s="60">
        <f>VLOOKUP('Score global'!$A156,'Essais-Inclusions'!$A$1:$Q$176,17,FALSE)</f>
        <v>1.3764832092057816E-2</v>
      </c>
      <c r="J156" s="60">
        <f>VLOOKUP('Score global'!$A156,Enseignement!$A$1:$I$176,9,FALSE)</f>
        <v>0</v>
      </c>
      <c r="K156" s="51">
        <f t="shared" si="4"/>
        <v>8.9995812052903416E-3</v>
      </c>
    </row>
    <row r="157" spans="1:11" x14ac:dyDescent="0.2">
      <c r="A157" s="46" t="s">
        <v>219</v>
      </c>
      <c r="B157" s="55" t="s">
        <v>220</v>
      </c>
      <c r="C157" s="55" t="s">
        <v>9</v>
      </c>
      <c r="D157" s="53" t="s">
        <v>402</v>
      </c>
      <c r="E157" s="50">
        <v>2009</v>
      </c>
      <c r="F157" s="60">
        <f>VLOOKUP('Score global'!$A157,Publications!$A$1:$J$176,10,FALSE)</f>
        <v>0.11840001343955721</v>
      </c>
      <c r="G157" s="60">
        <f>VLOOKUP('Score global'!A157,'Essais-Inclusions'!$A$1:$Q$176,9,FALSE)</f>
        <v>0.13596561379659211</v>
      </c>
      <c r="H157" s="60">
        <f>VLOOKUP('Score global'!$A157,'Essais-Inclusions'!$A$1:$Q$176,13,FALSE)</f>
        <v>0</v>
      </c>
      <c r="I157" s="60">
        <f>VLOOKUP('Score global'!$A157,'Essais-Inclusions'!$A$1:$Q$176,17,FALSE)</f>
        <v>0.12321894773299677</v>
      </c>
      <c r="J157" s="60">
        <f>VLOOKUP('Score global'!$A157,Enseignement!$A$1:$I$176,9,FALSE)</f>
        <v>0.12381265251478321</v>
      </c>
      <c r="K157" s="51">
        <f t="shared" si="4"/>
        <v>0.11440003786056258</v>
      </c>
    </row>
    <row r="158" spans="1:11" x14ac:dyDescent="0.2">
      <c r="A158" s="46" t="s">
        <v>298</v>
      </c>
      <c r="B158" s="53" t="s">
        <v>299</v>
      </c>
      <c r="C158" s="53" t="s">
        <v>35</v>
      </c>
      <c r="D158" s="53" t="s">
        <v>402</v>
      </c>
      <c r="E158" s="54">
        <v>2016</v>
      </c>
      <c r="F158" s="60">
        <f>VLOOKUP('Score global'!$A158,Publications!$A$1:$J$176,10,FALSE)</f>
        <v>1.7273286258631702E-2</v>
      </c>
      <c r="G158" s="60">
        <f>VLOOKUP('Score global'!A158,'Essais-Inclusions'!$A$1:$Q$176,9,FALSE)</f>
        <v>2.0434115986470467E-2</v>
      </c>
      <c r="H158" s="60">
        <f>VLOOKUP('Score global'!$A158,'Essais-Inclusions'!$A$1:$Q$176,13,FALSE)</f>
        <v>0</v>
      </c>
      <c r="I158" s="60">
        <f>VLOOKUP('Score global'!$A158,'Essais-Inclusions'!$A$1:$Q$176,17,FALSE)</f>
        <v>2.4408324013035672E-2</v>
      </c>
      <c r="J158" s="60">
        <f>VLOOKUP('Score global'!$A158,Enseignement!$A$1:$I$176,9,FALSE)</f>
        <v>0</v>
      </c>
      <c r="K158" s="51">
        <f t="shared" si="4"/>
        <v>1.2464181094956324E-2</v>
      </c>
    </row>
    <row r="159" spans="1:11" x14ac:dyDescent="0.2">
      <c r="A159" s="46" t="s">
        <v>221</v>
      </c>
      <c r="B159" s="87" t="s">
        <v>222</v>
      </c>
      <c r="C159" s="87" t="s">
        <v>9</v>
      </c>
      <c r="D159" s="53" t="s">
        <v>402</v>
      </c>
      <c r="E159" s="88">
        <v>2010</v>
      </c>
      <c r="F159" s="60">
        <f>VLOOKUP('Score global'!$A159,Publications!$A$1:$J$176,10,FALSE)</f>
        <v>0.12639270644984751</v>
      </c>
      <c r="G159" s="60">
        <f>VLOOKUP('Score global'!A159,'Essais-Inclusions'!$A$1:$Q$176,9,FALSE)</f>
        <v>0.50567139811531947</v>
      </c>
      <c r="H159" s="60">
        <f>VLOOKUP('Score global'!$A159,'Essais-Inclusions'!$A$1:$Q$176,13,FALSE)</f>
        <v>0.8447367499138092</v>
      </c>
      <c r="I159" s="60">
        <f>VLOOKUP('Score global'!$A159,'Essais-Inclusions'!$A$1:$Q$176,17,FALSE)</f>
        <v>0.64926857056101661</v>
      </c>
      <c r="J159" s="60">
        <f>VLOOKUP('Score global'!$A159,Enseignement!$A$1:$I$176,9,FALSE)</f>
        <v>0</v>
      </c>
      <c r="K159" s="51">
        <f t="shared" si="4"/>
        <v>0.17607881483395124</v>
      </c>
    </row>
    <row r="160" spans="1:11" x14ac:dyDescent="0.2">
      <c r="A160" s="46" t="s">
        <v>374</v>
      </c>
      <c r="B160" s="53" t="s">
        <v>218</v>
      </c>
      <c r="C160" s="53" t="s">
        <v>12</v>
      </c>
      <c r="D160" s="53" t="s">
        <v>402</v>
      </c>
      <c r="E160" s="54">
        <v>2009</v>
      </c>
      <c r="F160" s="60">
        <f>VLOOKUP('Score global'!$A160,Publications!$A$1:$J$176,10,FALSE)</f>
        <v>0.397656490752475</v>
      </c>
      <c r="G160" s="60">
        <f>VLOOKUP('Score global'!A160,'Essais-Inclusions'!$A$1:$Q$176,9,FALSE)</f>
        <v>1.0960805066941257</v>
      </c>
      <c r="H160" s="60">
        <f>VLOOKUP('Score global'!$A160,'Essais-Inclusions'!$A$1:$Q$176,13,FALSE)</f>
        <v>0.78169043992261411</v>
      </c>
      <c r="I160" s="60">
        <f>VLOOKUP('Score global'!$A160,'Essais-Inclusions'!$A$1:$Q$176,17,FALSE)</f>
        <v>0.77949955599059517</v>
      </c>
      <c r="J160" s="60">
        <f>VLOOKUP('Score global'!$A160,Enseignement!$A$1:$I$176,9,FALSE)</f>
        <v>7.8098356427320006E-2</v>
      </c>
      <c r="K160" s="51">
        <f t="shared" si="4"/>
        <v>0.3925758678618595</v>
      </c>
    </row>
    <row r="161" spans="1:11" x14ac:dyDescent="0.2">
      <c r="A161" s="46" t="s">
        <v>223</v>
      </c>
      <c r="B161" s="55" t="s">
        <v>224</v>
      </c>
      <c r="C161" s="55" t="s">
        <v>12</v>
      </c>
      <c r="D161" s="53" t="s">
        <v>405</v>
      </c>
      <c r="E161" s="50">
        <v>2009</v>
      </c>
      <c r="F161" s="60">
        <f>VLOOKUP('Score global'!$A161,Publications!$A$1:$J$176,10,FALSE)</f>
        <v>0.41345793704452954</v>
      </c>
      <c r="G161" s="60">
        <f>VLOOKUP('Score global'!A161,'Essais-Inclusions'!$A$1:$Q$176,9,FALSE)</f>
        <v>0.57671319242780517</v>
      </c>
      <c r="H161" s="60">
        <f>VLOOKUP('Score global'!$A161,'Essais-Inclusions'!$A$1:$Q$176,13,FALSE)</f>
        <v>0.47790788367975912</v>
      </c>
      <c r="I161" s="60">
        <f>VLOOKUP('Score global'!$A161,'Essais-Inclusions'!$A$1:$Q$176,17,FALSE)</f>
        <v>0.50616535207322633</v>
      </c>
      <c r="J161" s="60">
        <f>VLOOKUP('Score global'!$A161,Enseignement!$A$1:$I$176,9,FALSE)</f>
        <v>7.6915003008176663E-2</v>
      </c>
      <c r="K161" s="51">
        <f t="shared" si="4"/>
        <v>0.34555428624760698</v>
      </c>
    </row>
    <row r="162" spans="1:11" x14ac:dyDescent="0.2">
      <c r="A162" s="46" t="s">
        <v>312</v>
      </c>
      <c r="B162" s="87" t="s">
        <v>313</v>
      </c>
      <c r="C162" s="87" t="s">
        <v>66</v>
      </c>
      <c r="D162" s="53" t="s">
        <v>405</v>
      </c>
      <c r="E162" s="88">
        <v>2015</v>
      </c>
      <c r="F162" s="60">
        <f>VLOOKUP('Score global'!$A162,Publications!$A$1:$J$176,10,FALSE)</f>
        <v>0</v>
      </c>
      <c r="G162" s="60">
        <f>VLOOKUP('Score global'!A162,'Essais-Inclusions'!$A$1:$Q$176,9,FALSE)</f>
        <v>0</v>
      </c>
      <c r="H162" s="60">
        <f>VLOOKUP('Score global'!$A162,'Essais-Inclusions'!$A$1:$Q$176,13,FALSE)</f>
        <v>0</v>
      </c>
      <c r="I162" s="60">
        <f>VLOOKUP('Score global'!$A162,'Essais-Inclusions'!$A$1:$Q$176,17,FALSE)</f>
        <v>0</v>
      </c>
      <c r="J162" s="60">
        <f>VLOOKUP('Score global'!$A162,Enseignement!$A$1:$I$176,9,FALSE)</f>
        <v>0</v>
      </c>
      <c r="K162" s="51">
        <f t="shared" ref="K162:K175" si="5">(F162*0.6)+(G162*0.055)+(H162*0.055)+(I162*0.04)+(J162*0.25)</f>
        <v>0</v>
      </c>
    </row>
    <row r="163" spans="1:11" x14ac:dyDescent="0.2">
      <c r="A163" s="46" t="s">
        <v>226</v>
      </c>
      <c r="B163" s="55" t="s">
        <v>227</v>
      </c>
      <c r="C163" s="55" t="s">
        <v>12</v>
      </c>
      <c r="D163" s="53" t="s">
        <v>405</v>
      </c>
      <c r="E163" s="50">
        <v>2009</v>
      </c>
      <c r="F163" s="60">
        <f>VLOOKUP('Score global'!$A163,Publications!$A$1:$J$176,10,FALSE)</f>
        <v>0.68194351837859446</v>
      </c>
      <c r="G163" s="60">
        <f>VLOOKUP('Score global'!A163,'Essais-Inclusions'!$A$1:$Q$176,9,FALSE)</f>
        <v>0.95571899883411882</v>
      </c>
      <c r="H163" s="60">
        <f>VLOOKUP('Score global'!$A163,'Essais-Inclusions'!$A$1:$Q$176,13,FALSE)</f>
        <v>0.75485101833657664</v>
      </c>
      <c r="I163" s="60">
        <f>VLOOKUP('Score global'!$A163,'Essais-Inclusions'!$A$1:$Q$176,17,FALSE)</f>
        <v>0.95483187390156088</v>
      </c>
      <c r="J163" s="60">
        <f>VLOOKUP('Score global'!$A163,Enseignement!$A$1:$I$176,9,FALSE)</f>
        <v>7.2867882869718237E-2</v>
      </c>
      <c r="K163" s="51">
        <f t="shared" si="5"/>
        <v>0.55965770764503686</v>
      </c>
    </row>
    <row r="164" spans="1:11" x14ac:dyDescent="0.2">
      <c r="A164" s="46" t="s">
        <v>228</v>
      </c>
      <c r="B164" s="87" t="s">
        <v>229</v>
      </c>
      <c r="C164" s="87" t="s">
        <v>66</v>
      </c>
      <c r="D164" s="53" t="s">
        <v>405</v>
      </c>
      <c r="E164" s="88">
        <v>2012</v>
      </c>
      <c r="F164" s="60">
        <f>VLOOKUP('Score global'!$A164,Publications!$A$1:$J$176,10,FALSE)</f>
        <v>1.0949801037046281E-2</v>
      </c>
      <c r="G164" s="60">
        <f>VLOOKUP('Score global'!A164,'Essais-Inclusions'!$A$1:$Q$176,9,FALSE)</f>
        <v>1.1352286659150258E-2</v>
      </c>
      <c r="H164" s="60">
        <f>VLOOKUP('Score global'!$A164,'Essais-Inclusions'!$A$1:$Q$176,13,FALSE)</f>
        <v>1.5900585316692376E-2</v>
      </c>
      <c r="I164" s="60">
        <f>VLOOKUP('Score global'!$A164,'Essais-Inclusions'!$A$1:$Q$176,17,FALSE)</f>
        <v>8.0351920031814291E-3</v>
      </c>
      <c r="J164" s="60">
        <f>VLOOKUP('Score global'!$A164,Enseignement!$A$1:$I$176,9,FALSE)</f>
        <v>9.9852302494325054E-3</v>
      </c>
      <c r="K164" s="51">
        <f t="shared" si="5"/>
        <v>1.0886503823384498E-2</v>
      </c>
    </row>
    <row r="165" spans="1:11" x14ac:dyDescent="0.2">
      <c r="A165" s="46" t="s">
        <v>230</v>
      </c>
      <c r="B165" s="55" t="s">
        <v>231</v>
      </c>
      <c r="C165" s="55" t="s">
        <v>9</v>
      </c>
      <c r="D165" s="53" t="s">
        <v>405</v>
      </c>
      <c r="E165" s="50">
        <v>2014</v>
      </c>
      <c r="F165" s="60">
        <f>VLOOKUP('Score global'!$A165,Publications!$A$1:$J$176,10,FALSE)</f>
        <v>4.9424898339900422E-2</v>
      </c>
      <c r="G165" s="60">
        <f>VLOOKUP('Score global'!A165,'Essais-Inclusions'!$A$1:$Q$176,9,FALSE)</f>
        <v>2.8598473549184742E-2</v>
      </c>
      <c r="H165" s="60">
        <f>VLOOKUP('Score global'!$A165,'Essais-Inclusions'!$A$1:$Q$176,13,FALSE)</f>
        <v>1.8953769280015689E-3</v>
      </c>
      <c r="I165" s="60">
        <f>VLOOKUP('Score global'!$A165,'Essais-Inclusions'!$A$1:$Q$176,17,FALSE)</f>
        <v>1.4202203787937047E-2</v>
      </c>
      <c r="J165" s="60">
        <f>VLOOKUP('Score global'!$A165,Enseignement!$A$1:$I$176,9,FALSE)</f>
        <v>0</v>
      </c>
      <c r="K165" s="51">
        <f t="shared" si="5"/>
        <v>3.1900188931702982E-2</v>
      </c>
    </row>
    <row r="166" spans="1:11" x14ac:dyDescent="0.2">
      <c r="A166" s="46" t="s">
        <v>232</v>
      </c>
      <c r="B166" s="55" t="s">
        <v>233</v>
      </c>
      <c r="C166" s="55" t="s">
        <v>6</v>
      </c>
      <c r="D166" s="53" t="s">
        <v>405</v>
      </c>
      <c r="E166" s="50">
        <v>2009</v>
      </c>
      <c r="F166" s="60">
        <f>VLOOKUP('Score global'!$A166,Publications!$A$1:$J$176,10,FALSE)</f>
        <v>3.9517016856850331</v>
      </c>
      <c r="G166" s="60">
        <f>VLOOKUP('Score global'!A166,'Essais-Inclusions'!$A$1:$Q$176,9,FALSE)</f>
        <v>3.3302926698233666</v>
      </c>
      <c r="H166" s="60">
        <f>VLOOKUP('Score global'!$A166,'Essais-Inclusions'!$A$1:$Q$176,13,FALSE)</f>
        <v>3.8870424336246199</v>
      </c>
      <c r="I166" s="60">
        <f>VLOOKUP('Score global'!$A166,'Essais-Inclusions'!$A$1:$Q$176,17,FALSE)</f>
        <v>4.1583932409570377</v>
      </c>
      <c r="J166" s="60">
        <f>VLOOKUP('Score global'!$A166,Enseignement!$A$1:$I$176,9,FALSE)</f>
        <v>4.8406911691398768</v>
      </c>
      <c r="K166" s="51">
        <f t="shared" si="5"/>
        <v>4.1444829640239096</v>
      </c>
    </row>
    <row r="167" spans="1:11" x14ac:dyDescent="0.2">
      <c r="A167" s="46" t="s">
        <v>234</v>
      </c>
      <c r="B167" s="87" t="s">
        <v>235</v>
      </c>
      <c r="C167" s="87" t="s">
        <v>9</v>
      </c>
      <c r="D167" s="53" t="s">
        <v>405</v>
      </c>
      <c r="E167" s="88">
        <v>2012</v>
      </c>
      <c r="F167" s="60">
        <f>VLOOKUP('Score global'!$A167,Publications!$A$1:$J$176,10,FALSE)</f>
        <v>6.3076119291473774E-3</v>
      </c>
      <c r="G167" s="60">
        <f>VLOOKUP('Score global'!A167,'Essais-Inclusions'!$A$1:$Q$176,9,FALSE)</f>
        <v>1.9492501026697501E-2</v>
      </c>
      <c r="H167" s="60">
        <f>VLOOKUP('Score global'!$A167,'Essais-Inclusions'!$A$1:$Q$176,13,FALSE)</f>
        <v>0</v>
      </c>
      <c r="I167" s="60">
        <f>VLOOKUP('Score global'!$A167,'Essais-Inclusions'!$A$1:$Q$176,17,FALSE)</f>
        <v>1.6071000044725201E-2</v>
      </c>
      <c r="J167" s="60">
        <f>VLOOKUP('Score global'!$A167,Enseignement!$A$1:$I$176,9,FALSE)</f>
        <v>0</v>
      </c>
      <c r="K167" s="51">
        <f t="shared" si="5"/>
        <v>5.4994947157457966E-3</v>
      </c>
    </row>
    <row r="168" spans="1:11" x14ac:dyDescent="0.2">
      <c r="A168" s="46" t="s">
        <v>236</v>
      </c>
      <c r="B168" s="55" t="s">
        <v>237</v>
      </c>
      <c r="C168" s="55" t="s">
        <v>9</v>
      </c>
      <c r="D168" s="53" t="s">
        <v>405</v>
      </c>
      <c r="E168" s="50">
        <v>2011</v>
      </c>
      <c r="F168" s="60">
        <f>VLOOKUP('Score global'!$A168,Publications!$A$1:$J$176,10,FALSE)</f>
        <v>1.7653007358224587E-2</v>
      </c>
      <c r="G168" s="60">
        <f>VLOOKUP('Score global'!A168,'Essais-Inclusions'!$A$1:$Q$176,9,FALSE)</f>
        <v>3.4540853885495085E-3</v>
      </c>
      <c r="H168" s="60">
        <f>VLOOKUP('Score global'!$A168,'Essais-Inclusions'!$A$1:$Q$176,13,FALSE)</f>
        <v>0</v>
      </c>
      <c r="I168" s="60">
        <f>VLOOKUP('Score global'!$A168,'Essais-Inclusions'!$A$1:$Q$176,17,FALSE)</f>
        <v>8.2614425376611161E-3</v>
      </c>
      <c r="J168" s="60">
        <f>VLOOKUP('Score global'!$A168,Enseignement!$A$1:$I$176,9,FALSE)</f>
        <v>0</v>
      </c>
      <c r="K168" s="51">
        <f t="shared" si="5"/>
        <v>1.1112236812811418E-2</v>
      </c>
    </row>
    <row r="169" spans="1:11" x14ac:dyDescent="0.2">
      <c r="A169" s="46" t="s">
        <v>238</v>
      </c>
      <c r="B169" s="53" t="s">
        <v>239</v>
      </c>
      <c r="C169" s="53" t="s">
        <v>9</v>
      </c>
      <c r="D169" s="53" t="s">
        <v>405</v>
      </c>
      <c r="E169" s="54">
        <v>2012</v>
      </c>
      <c r="F169" s="60">
        <f>VLOOKUP('Score global'!$A169,Publications!$A$1:$J$176,10,FALSE)</f>
        <v>9.7438825954155095E-2</v>
      </c>
      <c r="G169" s="60">
        <f>VLOOKUP('Score global'!A169,'Essais-Inclusions'!$A$1:$Q$176,9,FALSE)</f>
        <v>6.8694544930403403E-2</v>
      </c>
      <c r="H169" s="60">
        <f>VLOOKUP('Score global'!$A169,'Essais-Inclusions'!$A$1:$Q$176,13,FALSE)</f>
        <v>1.3398015991104486E-2</v>
      </c>
      <c r="I169" s="60">
        <f>VLOOKUP('Score global'!$A169,'Essais-Inclusions'!$A$1:$Q$176,17,FALSE)</f>
        <v>9.5924707277395382E-2</v>
      </c>
      <c r="J169" s="60">
        <f>VLOOKUP('Score global'!$A169,Enseignement!$A$1:$I$176,9,FALSE)</f>
        <v>2.8012146066534447E-3</v>
      </c>
      <c r="K169" s="51">
        <f t="shared" si="5"/>
        <v>6.7515678365935167E-2</v>
      </c>
    </row>
    <row r="170" spans="1:11" x14ac:dyDescent="0.2">
      <c r="A170" s="46" t="s">
        <v>240</v>
      </c>
      <c r="B170" s="55" t="s">
        <v>241</v>
      </c>
      <c r="C170" s="55" t="s">
        <v>66</v>
      </c>
      <c r="D170" s="53" t="s">
        <v>405</v>
      </c>
      <c r="E170" s="50">
        <v>2010</v>
      </c>
      <c r="F170" s="60">
        <f>VLOOKUP('Score global'!$A170,Publications!$A$1:$J$176,10,FALSE)</f>
        <v>4.8320300659050262E-2</v>
      </c>
      <c r="G170" s="60">
        <f>VLOOKUP('Score global'!A170,'Essais-Inclusions'!$A$1:$Q$176,9,FALSE)</f>
        <v>0.12823667317894999</v>
      </c>
      <c r="H170" s="60">
        <f>VLOOKUP('Score global'!$A170,'Essais-Inclusions'!$A$1:$Q$176,13,FALSE)</f>
        <v>3.9247960003735037E-3</v>
      </c>
      <c r="I170" s="60">
        <f>VLOOKUP('Score global'!$A170,'Essais-Inclusions'!$A$1:$Q$176,17,FALSE)</f>
        <v>0.1152473233742726</v>
      </c>
      <c r="J170" s="60">
        <f>VLOOKUP('Score global'!$A170,Enseignement!$A$1:$I$176,9,FALSE)</f>
        <v>0</v>
      </c>
      <c r="K170" s="51">
        <f t="shared" si="5"/>
        <v>4.0870954135263857E-2</v>
      </c>
    </row>
    <row r="171" spans="1:11" x14ac:dyDescent="0.2">
      <c r="A171" s="46" t="s">
        <v>242</v>
      </c>
      <c r="B171" s="55" t="s">
        <v>243</v>
      </c>
      <c r="C171" s="55" t="s">
        <v>9</v>
      </c>
      <c r="D171" s="53" t="s">
        <v>405</v>
      </c>
      <c r="E171" s="50">
        <v>2013</v>
      </c>
      <c r="F171" s="60">
        <f>VLOOKUP('Score global'!$A171,Publications!$A$1:$J$176,10,FALSE)</f>
        <v>6.0726226237173477E-2</v>
      </c>
      <c r="G171" s="60">
        <f>VLOOKUP('Score global'!A171,'Essais-Inclusions'!$A$1:$Q$176,9,FALSE)</f>
        <v>6.0868966960395801E-2</v>
      </c>
      <c r="H171" s="60">
        <f>VLOOKUP('Score global'!$A171,'Essais-Inclusions'!$A$1:$Q$176,13,FALSE)</f>
        <v>0</v>
      </c>
      <c r="I171" s="60">
        <f>VLOOKUP('Score global'!$A171,'Essais-Inclusions'!$A$1:$Q$176,17,FALSE)</f>
        <v>4.9194048329769771E-2</v>
      </c>
      <c r="J171" s="60">
        <f>VLOOKUP('Score global'!$A171,Enseignement!$A$1:$I$176,9,FALSE)</f>
        <v>1.1039621202413952E-3</v>
      </c>
      <c r="K171" s="51">
        <f t="shared" si="5"/>
        <v>4.202728138837699E-2</v>
      </c>
    </row>
    <row r="172" spans="1:11" x14ac:dyDescent="0.2">
      <c r="A172" s="46" t="s">
        <v>367</v>
      </c>
      <c r="B172" s="87" t="s">
        <v>225</v>
      </c>
      <c r="C172" s="87" t="s">
        <v>6</v>
      </c>
      <c r="D172" s="53" t="s">
        <v>405</v>
      </c>
      <c r="E172" s="88">
        <v>2009</v>
      </c>
      <c r="F172" s="60">
        <f>VLOOKUP('Score global'!$A172,Publications!$A$1:$J$176,10,FALSE)</f>
        <v>1.4560302176108313</v>
      </c>
      <c r="G172" s="60">
        <f>VLOOKUP('Score global'!A172,'Essais-Inclusions'!$A$1:$Q$176,9,FALSE)</f>
        <v>1.775393846447975</v>
      </c>
      <c r="H172" s="60">
        <f>VLOOKUP('Score global'!$A172,'Essais-Inclusions'!$A$1:$Q$176,13,FALSE)</f>
        <v>1.6147682948982247</v>
      </c>
      <c r="I172" s="60">
        <f>VLOOKUP('Score global'!$A172,'Essais-Inclusions'!$A$1:$Q$176,17,FALSE)</f>
        <v>1.5750604210649821</v>
      </c>
      <c r="J172" s="60">
        <f>VLOOKUP('Score global'!$A172,Enseignement!$A$1:$I$176,9,FALSE)</f>
        <v>1.8470087681751477</v>
      </c>
      <c r="K172" s="51">
        <f t="shared" si="5"/>
        <v>1.5848316572269261</v>
      </c>
    </row>
    <row r="173" spans="1:11" x14ac:dyDescent="0.2">
      <c r="A173" s="46" t="s">
        <v>388</v>
      </c>
      <c r="B173" s="53" t="s">
        <v>389</v>
      </c>
      <c r="C173" s="53" t="s">
        <v>66</v>
      </c>
      <c r="D173" s="53" t="s">
        <v>405</v>
      </c>
      <c r="E173" s="54">
        <v>2012</v>
      </c>
      <c r="F173" s="60">
        <f>VLOOKUP('Score global'!$A173,Publications!$A$1:$J$176,10,FALSE)</f>
        <v>0.11206591210172782</v>
      </c>
      <c r="G173" s="60">
        <f>VLOOKUP('Score global'!A173,'Essais-Inclusions'!$A$1:$Q$176,9,FALSE)</f>
        <v>0.1248531428590884</v>
      </c>
      <c r="H173" s="60">
        <f>VLOOKUP('Score global'!$A173,'Essais-Inclusions'!$A$1:$Q$176,13,FALSE)</f>
        <v>0.19353695196396986</v>
      </c>
      <c r="I173" s="60">
        <f>VLOOKUP('Score global'!$A173,'Essais-Inclusions'!$A$1:$Q$176,17,FALSE)</f>
        <v>0.22089878132193533</v>
      </c>
      <c r="J173" s="60">
        <f>VLOOKUP('Score global'!$A173,Enseignement!$A$1:$I$176,9,FALSE)</f>
        <v>5.3928706250337048E-4</v>
      </c>
      <c r="K173" s="51">
        <f t="shared" si="5"/>
        <v>9.372177549480816E-2</v>
      </c>
    </row>
    <row r="174" spans="1:11" x14ac:dyDescent="0.2">
      <c r="A174" s="46" t="s">
        <v>368</v>
      </c>
      <c r="B174" s="53" t="s">
        <v>369</v>
      </c>
      <c r="C174" s="53" t="s">
        <v>66</v>
      </c>
      <c r="D174" s="53" t="s">
        <v>405</v>
      </c>
      <c r="E174" s="54">
        <v>2009</v>
      </c>
      <c r="F174" s="60">
        <f>VLOOKUP('Score global'!$A174,Publications!$A$1:$J$176,10,FALSE)</f>
        <v>0.17232107946711306</v>
      </c>
      <c r="G174" s="60">
        <f>VLOOKUP('Score global'!A174,'Essais-Inclusions'!$A$1:$Q$176,9,FALSE)</f>
        <v>7.9226094034859237E-2</v>
      </c>
      <c r="H174" s="60">
        <f>VLOOKUP('Score global'!$A174,'Essais-Inclusions'!$A$1:$Q$176,13,FALSE)</f>
        <v>8.0189617622141718E-2</v>
      </c>
      <c r="I174" s="60">
        <f>VLOOKUP('Score global'!$A174,'Essais-Inclusions'!$A$1:$Q$176,17,FALSE)</f>
        <v>0.28007313717513671</v>
      </c>
      <c r="J174" s="60">
        <f>VLOOKUP('Score global'!$A174,Enseignement!$A$1:$I$176,9,FALSE)</f>
        <v>0</v>
      </c>
      <c r="K174" s="51">
        <f t="shared" si="5"/>
        <v>0.12336343730840836</v>
      </c>
    </row>
    <row r="175" spans="1:11" x14ac:dyDescent="0.2">
      <c r="A175" s="46" t="s">
        <v>124</v>
      </c>
      <c r="B175" s="55" t="s">
        <v>125</v>
      </c>
      <c r="C175" s="55" t="s">
        <v>126</v>
      </c>
      <c r="D175" s="53" t="s">
        <v>400</v>
      </c>
      <c r="E175" s="50">
        <v>2009</v>
      </c>
      <c r="F175" s="60">
        <f>VLOOKUP('Score global'!$A175,Publications!$A$1:$J$176,10,FALSE)</f>
        <v>1.123153348217004</v>
      </c>
      <c r="G175" s="60">
        <f>VLOOKUP('Score global'!A175,'Essais-Inclusions'!$A$1:$Q$176,9,FALSE)</f>
        <v>0.39866766494351591</v>
      </c>
      <c r="H175" s="60">
        <f>VLOOKUP('Score global'!$A175,'Essais-Inclusions'!$A$1:$Q$176,13,FALSE)</f>
        <v>0.61106626575940648</v>
      </c>
      <c r="I175" s="60">
        <f>VLOOKUP('Score global'!$A175,'Essais-Inclusions'!$A$1:$Q$176,17,FALSE)</f>
        <v>0.78016632695618138</v>
      </c>
      <c r="J175" s="60">
        <f>VLOOKUP('Score global'!$A175,Enseignement!$A$1:$I$176,9,FALSE)</f>
        <v>0.50618450459356423</v>
      </c>
      <c r="K175" s="51">
        <f t="shared" si="5"/>
        <v>0.88718015434550135</v>
      </c>
    </row>
    <row r="176" spans="1:11" x14ac:dyDescent="0.2">
      <c r="A176" s="94"/>
      <c r="B176" s="5"/>
      <c r="C176" s="5"/>
      <c r="D176" s="5"/>
      <c r="E176" s="43"/>
      <c r="F176" s="17">
        <f t="shared" ref="F176:K176" si="6">SUM(F2:F175)</f>
        <v>100</v>
      </c>
      <c r="G176" s="17">
        <f t="shared" si="6"/>
        <v>100</v>
      </c>
      <c r="H176" s="17">
        <f t="shared" si="6"/>
        <v>100</v>
      </c>
      <c r="I176" s="17">
        <f t="shared" si="6"/>
        <v>99.999999999999972</v>
      </c>
      <c r="J176" s="17">
        <f t="shared" si="6"/>
        <v>99.999999999999972</v>
      </c>
      <c r="K176" s="20">
        <f t="shared" si="6"/>
        <v>99.999999999999943</v>
      </c>
    </row>
    <row r="177" spans="1:5" x14ac:dyDescent="0.2">
      <c r="A177" s="94"/>
      <c r="B177" s="5"/>
      <c r="C177" s="5"/>
      <c r="D177" s="5"/>
      <c r="E177" s="43"/>
    </row>
    <row r="178" spans="1:5" x14ac:dyDescent="0.2">
      <c r="A178" s="94"/>
      <c r="B178" s="5"/>
      <c r="C178" s="5"/>
      <c r="D178" s="5"/>
      <c r="E178" s="43"/>
    </row>
    <row r="179" spans="1:5" x14ac:dyDescent="0.2">
      <c r="A179" s="94"/>
      <c r="B179" s="5"/>
      <c r="C179" s="5"/>
      <c r="D179" s="5"/>
      <c r="E179" s="43"/>
    </row>
  </sheetData>
  <autoFilter ref="D1:E176"/>
  <sortState ref="A2:K175">
    <sortCondition ref="D2:D175"/>
    <sortCondition ref="A2:A175"/>
  </sortState>
  <pageMargins left="0.7" right="0.7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tabSelected="1" zoomScaleNormal="100" workbookViewId="0"/>
  </sheetViews>
  <sheetFormatPr baseColWidth="10" defaultRowHeight="12.75" x14ac:dyDescent="0.2"/>
  <cols>
    <col min="1" max="1" width="17.42578125" customWidth="1"/>
    <col min="2" max="2" width="45.5703125" bestFit="1" customWidth="1"/>
    <col min="3" max="3" width="12.28515625" bestFit="1" customWidth="1"/>
    <col min="4" max="4" width="31" bestFit="1" customWidth="1"/>
    <col min="5" max="5" width="13.140625" customWidth="1"/>
    <col min="6" max="6" width="16.85546875" customWidth="1"/>
    <col min="7" max="7" width="12.7109375" bestFit="1" customWidth="1"/>
  </cols>
  <sheetData>
    <row r="1" spans="1:7" ht="47.25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254</v>
      </c>
      <c r="F1" s="18" t="s">
        <v>266</v>
      </c>
      <c r="G1" s="19" t="s">
        <v>411</v>
      </c>
    </row>
    <row r="2" spans="1:7" s="84" customFormat="1" x14ac:dyDescent="0.2">
      <c r="A2" s="46" t="s">
        <v>122</v>
      </c>
      <c r="B2" s="55" t="s">
        <v>123</v>
      </c>
      <c r="C2" s="55" t="s">
        <v>6</v>
      </c>
      <c r="D2" s="87" t="s">
        <v>406</v>
      </c>
      <c r="E2" s="50">
        <v>2009</v>
      </c>
      <c r="F2" s="86">
        <v>22.962003413358207</v>
      </c>
      <c r="G2" s="89">
        <f t="shared" ref="G2:G33" si="0">+F2*G$176/F$176</f>
        <v>361945803.63808143</v>
      </c>
    </row>
    <row r="3" spans="1:7" s="84" customFormat="1" x14ac:dyDescent="0.2">
      <c r="A3" s="46" t="s">
        <v>67</v>
      </c>
      <c r="B3" s="55" t="s">
        <v>68</v>
      </c>
      <c r="C3" s="55" t="s">
        <v>6</v>
      </c>
      <c r="D3" s="55" t="s">
        <v>271</v>
      </c>
      <c r="E3" s="50">
        <v>2009</v>
      </c>
      <c r="F3" s="86">
        <v>5.3177904157831133</v>
      </c>
      <c r="G3" s="89">
        <f t="shared" si="0"/>
        <v>83823344.634631336</v>
      </c>
    </row>
    <row r="4" spans="1:7" s="84" customFormat="1" x14ac:dyDescent="0.2">
      <c r="A4" s="46" t="s">
        <v>232</v>
      </c>
      <c r="B4" s="87" t="s">
        <v>233</v>
      </c>
      <c r="C4" s="87" t="s">
        <v>6</v>
      </c>
      <c r="D4" s="87" t="s">
        <v>405</v>
      </c>
      <c r="E4" s="88">
        <v>2009</v>
      </c>
      <c r="F4" s="86">
        <v>4.1444829640239096</v>
      </c>
      <c r="G4" s="89">
        <f t="shared" si="0"/>
        <v>65328716.753229685</v>
      </c>
    </row>
    <row r="5" spans="1:7" s="84" customFormat="1" x14ac:dyDescent="0.2">
      <c r="A5" s="46" t="s">
        <v>173</v>
      </c>
      <c r="B5" s="55" t="s">
        <v>174</v>
      </c>
      <c r="C5" s="55" t="s">
        <v>6</v>
      </c>
      <c r="D5" s="87" t="s">
        <v>279</v>
      </c>
      <c r="E5" s="50">
        <v>2009</v>
      </c>
      <c r="F5" s="86">
        <v>4.1134097337813937</v>
      </c>
      <c r="G5" s="89">
        <f t="shared" si="0"/>
        <v>64838915.184555769</v>
      </c>
    </row>
    <row r="6" spans="1:7" s="84" customFormat="1" x14ac:dyDescent="0.2">
      <c r="A6" s="46" t="s">
        <v>38</v>
      </c>
      <c r="B6" s="55" t="s">
        <v>39</v>
      </c>
      <c r="C6" s="55" t="s">
        <v>6</v>
      </c>
      <c r="D6" s="87" t="s">
        <v>286</v>
      </c>
      <c r="E6" s="50">
        <v>2009</v>
      </c>
      <c r="F6" s="86">
        <v>3.6439053691482948</v>
      </c>
      <c r="G6" s="89">
        <f t="shared" si="0"/>
        <v>57438204.910736486</v>
      </c>
    </row>
    <row r="7" spans="1:7" s="84" customFormat="1" x14ac:dyDescent="0.2">
      <c r="A7" s="46" t="s">
        <v>165</v>
      </c>
      <c r="B7" s="87" t="s">
        <v>166</v>
      </c>
      <c r="C7" s="87" t="s">
        <v>6</v>
      </c>
      <c r="D7" s="87" t="s">
        <v>293</v>
      </c>
      <c r="E7" s="88">
        <v>2009</v>
      </c>
      <c r="F7" s="86">
        <v>3.2893445610805037</v>
      </c>
      <c r="G7" s="89">
        <f t="shared" si="0"/>
        <v>51849328.613470241</v>
      </c>
    </row>
    <row r="8" spans="1:7" s="84" customFormat="1" x14ac:dyDescent="0.2">
      <c r="A8" s="46" t="s">
        <v>157</v>
      </c>
      <c r="B8" s="55" t="s">
        <v>158</v>
      </c>
      <c r="C8" s="55" t="s">
        <v>6</v>
      </c>
      <c r="D8" s="55" t="s">
        <v>293</v>
      </c>
      <c r="E8" s="50">
        <v>2009</v>
      </c>
      <c r="F8" s="86">
        <v>3.1956839117702076</v>
      </c>
      <c r="G8" s="89">
        <f t="shared" si="0"/>
        <v>50372973.159043379</v>
      </c>
    </row>
    <row r="9" spans="1:7" s="84" customFormat="1" x14ac:dyDescent="0.2">
      <c r="A9" s="46" t="s">
        <v>214</v>
      </c>
      <c r="B9" s="87" t="s">
        <v>215</v>
      </c>
      <c r="C9" s="87" t="s">
        <v>6</v>
      </c>
      <c r="D9" s="87" t="s">
        <v>402</v>
      </c>
      <c r="E9" s="88">
        <v>2009</v>
      </c>
      <c r="F9" s="86">
        <v>2.7817377008008108</v>
      </c>
      <c r="G9" s="89">
        <f t="shared" si="0"/>
        <v>43848015.763335682</v>
      </c>
    </row>
    <row r="10" spans="1:7" s="84" customFormat="1" x14ac:dyDescent="0.2">
      <c r="A10" s="46" t="s">
        <v>21</v>
      </c>
      <c r="B10" s="55" t="s">
        <v>22</v>
      </c>
      <c r="C10" s="55" t="s">
        <v>6</v>
      </c>
      <c r="D10" s="87" t="s">
        <v>401</v>
      </c>
      <c r="E10" s="50">
        <v>2009</v>
      </c>
      <c r="F10" s="86">
        <v>2.5626126777338243</v>
      </c>
      <c r="G10" s="89">
        <f t="shared" si="0"/>
        <v>40393988.641074471</v>
      </c>
    </row>
    <row r="11" spans="1:7" s="84" customFormat="1" x14ac:dyDescent="0.2">
      <c r="A11" s="46" t="s">
        <v>370</v>
      </c>
      <c r="B11" s="55" t="s">
        <v>371</v>
      </c>
      <c r="C11" s="55" t="s">
        <v>256</v>
      </c>
      <c r="D11" s="87" t="s">
        <v>401</v>
      </c>
      <c r="E11" s="50">
        <v>2009</v>
      </c>
      <c r="F11" s="86">
        <v>2.2548356426073228</v>
      </c>
      <c r="G11" s="89">
        <f t="shared" si="0"/>
        <v>35542556.284984797</v>
      </c>
    </row>
    <row r="12" spans="1:7" s="84" customFormat="1" x14ac:dyDescent="0.2">
      <c r="A12" s="46" t="s">
        <v>102</v>
      </c>
      <c r="B12" s="55" t="s">
        <v>103</v>
      </c>
      <c r="C12" s="55" t="s">
        <v>6</v>
      </c>
      <c r="D12" s="87" t="s">
        <v>95</v>
      </c>
      <c r="E12" s="50">
        <v>2009</v>
      </c>
      <c r="F12" s="86">
        <v>2.1854247123886932</v>
      </c>
      <c r="G12" s="89">
        <f t="shared" si="0"/>
        <v>34448444.657746151</v>
      </c>
    </row>
    <row r="13" spans="1:7" s="84" customFormat="1" x14ac:dyDescent="0.2">
      <c r="A13" s="46" t="s">
        <v>54</v>
      </c>
      <c r="B13" s="55" t="s">
        <v>55</v>
      </c>
      <c r="C13" s="55" t="s">
        <v>6</v>
      </c>
      <c r="D13" s="87" t="s">
        <v>271</v>
      </c>
      <c r="E13" s="50">
        <v>2009</v>
      </c>
      <c r="F13" s="86">
        <v>2.0935116172121306</v>
      </c>
      <c r="G13" s="89">
        <f t="shared" si="0"/>
        <v>32999635.575208046</v>
      </c>
    </row>
    <row r="14" spans="1:7" s="84" customFormat="1" x14ac:dyDescent="0.2">
      <c r="A14" s="46" t="s">
        <v>62</v>
      </c>
      <c r="B14" s="55" t="s">
        <v>63</v>
      </c>
      <c r="C14" s="55" t="s">
        <v>6</v>
      </c>
      <c r="D14" s="87" t="s">
        <v>271</v>
      </c>
      <c r="E14" s="50">
        <v>2009</v>
      </c>
      <c r="F14" s="86">
        <v>1.9705660603556345</v>
      </c>
      <c r="G14" s="89">
        <f t="shared" si="0"/>
        <v>31061667.551291276</v>
      </c>
    </row>
    <row r="15" spans="1:7" s="84" customFormat="1" x14ac:dyDescent="0.2">
      <c r="A15" s="46" t="s">
        <v>144</v>
      </c>
      <c r="B15" s="55" t="s">
        <v>145</v>
      </c>
      <c r="C15" s="55" t="s">
        <v>12</v>
      </c>
      <c r="D15" s="87" t="s">
        <v>406</v>
      </c>
      <c r="E15" s="50">
        <v>2009</v>
      </c>
      <c r="F15" s="86">
        <v>1.9279295570307802</v>
      </c>
      <c r="G15" s="89">
        <f t="shared" si="0"/>
        <v>30389596.252353374</v>
      </c>
    </row>
    <row r="16" spans="1:7" s="84" customFormat="1" x14ac:dyDescent="0.2">
      <c r="A16" s="46" t="s">
        <v>109</v>
      </c>
      <c r="B16" s="55" t="s">
        <v>110</v>
      </c>
      <c r="C16" s="55" t="s">
        <v>6</v>
      </c>
      <c r="D16" s="87" t="s">
        <v>403</v>
      </c>
      <c r="E16" s="50">
        <v>2009</v>
      </c>
      <c r="F16" s="86">
        <v>1.8145829207029001</v>
      </c>
      <c r="G16" s="89">
        <f t="shared" si="0"/>
        <v>28602934.233502649</v>
      </c>
    </row>
    <row r="17" spans="1:7" s="84" customFormat="1" x14ac:dyDescent="0.2">
      <c r="A17" s="46" t="s">
        <v>79</v>
      </c>
      <c r="B17" s="55" t="s">
        <v>80</v>
      </c>
      <c r="C17" s="55" t="s">
        <v>6</v>
      </c>
      <c r="D17" s="87" t="s">
        <v>276</v>
      </c>
      <c r="E17" s="50">
        <v>2009</v>
      </c>
      <c r="F17" s="86">
        <v>1.7654179258015734</v>
      </c>
      <c r="G17" s="89">
        <f t="shared" si="0"/>
        <v>27827955.531946037</v>
      </c>
    </row>
    <row r="18" spans="1:7" s="84" customFormat="1" x14ac:dyDescent="0.2">
      <c r="A18" s="46" t="s">
        <v>367</v>
      </c>
      <c r="B18" s="87" t="s">
        <v>225</v>
      </c>
      <c r="C18" s="87" t="s">
        <v>6</v>
      </c>
      <c r="D18" s="87" t="s">
        <v>405</v>
      </c>
      <c r="E18" s="88">
        <v>2009</v>
      </c>
      <c r="F18" s="86">
        <v>1.5848316572269261</v>
      </c>
      <c r="G18" s="89">
        <f t="shared" si="0"/>
        <v>24981407.653321978</v>
      </c>
    </row>
    <row r="19" spans="1:7" s="84" customFormat="1" x14ac:dyDescent="0.2">
      <c r="A19" s="46" t="s">
        <v>216</v>
      </c>
      <c r="B19" s="87" t="s">
        <v>217</v>
      </c>
      <c r="C19" s="87" t="s">
        <v>6</v>
      </c>
      <c r="D19" s="87" t="s">
        <v>402</v>
      </c>
      <c r="E19" s="88">
        <v>2009</v>
      </c>
      <c r="F19" s="86">
        <v>1.5303431591262526</v>
      </c>
      <c r="G19" s="89">
        <f t="shared" si="0"/>
        <v>24122515.557582323</v>
      </c>
    </row>
    <row r="20" spans="1:7" s="84" customFormat="1" x14ac:dyDescent="0.2">
      <c r="A20" s="46" t="s">
        <v>208</v>
      </c>
      <c r="B20" s="55" t="s">
        <v>209</v>
      </c>
      <c r="C20" s="55" t="s">
        <v>6</v>
      </c>
      <c r="D20" s="87" t="s">
        <v>199</v>
      </c>
      <c r="E20" s="50">
        <v>2009</v>
      </c>
      <c r="F20" s="86">
        <v>1.5018098608019717</v>
      </c>
      <c r="G20" s="89">
        <f t="shared" si="0"/>
        <v>23672750.464941543</v>
      </c>
    </row>
    <row r="21" spans="1:7" s="84" customFormat="1" x14ac:dyDescent="0.2">
      <c r="A21" s="46" t="s">
        <v>83</v>
      </c>
      <c r="B21" s="87" t="s">
        <v>84</v>
      </c>
      <c r="C21" s="87" t="s">
        <v>6</v>
      </c>
      <c r="D21" s="55" t="s">
        <v>276</v>
      </c>
      <c r="E21" s="50">
        <v>2009</v>
      </c>
      <c r="F21" s="86">
        <v>1.4697352715433067</v>
      </c>
      <c r="G21" s="89">
        <f t="shared" si="0"/>
        <v>23167164.65970492</v>
      </c>
    </row>
    <row r="22" spans="1:7" s="84" customFormat="1" x14ac:dyDescent="0.2">
      <c r="A22" s="46" t="s">
        <v>365</v>
      </c>
      <c r="B22" s="55" t="s">
        <v>366</v>
      </c>
      <c r="C22" s="55" t="s">
        <v>116</v>
      </c>
      <c r="D22" s="87" t="s">
        <v>95</v>
      </c>
      <c r="E22" s="50">
        <v>2016</v>
      </c>
      <c r="F22" s="86">
        <v>1.4609550079465263</v>
      </c>
      <c r="G22" s="89">
        <f t="shared" si="0"/>
        <v>23028762.992111657</v>
      </c>
    </row>
    <row r="23" spans="1:7" s="84" customFormat="1" x14ac:dyDescent="0.2">
      <c r="A23" s="46" t="s">
        <v>195</v>
      </c>
      <c r="B23" s="55" t="s">
        <v>196</v>
      </c>
      <c r="C23" s="55" t="s">
        <v>6</v>
      </c>
      <c r="D23" s="87" t="s">
        <v>279</v>
      </c>
      <c r="E23" s="50">
        <v>2009</v>
      </c>
      <c r="F23" s="86">
        <v>1.4572028455478232</v>
      </c>
      <c r="G23" s="89">
        <f t="shared" si="0"/>
        <v>22969618.351710241</v>
      </c>
    </row>
    <row r="24" spans="1:7" s="84" customFormat="1" x14ac:dyDescent="0.2">
      <c r="A24" s="46" t="s">
        <v>4</v>
      </c>
      <c r="B24" s="55" t="s">
        <v>5</v>
      </c>
      <c r="C24" s="55" t="s">
        <v>6</v>
      </c>
      <c r="D24" s="87" t="s">
        <v>401</v>
      </c>
      <c r="E24" s="50">
        <v>2009</v>
      </c>
      <c r="F24" s="86">
        <v>1.4247870174463406</v>
      </c>
      <c r="G24" s="89">
        <f t="shared" si="0"/>
        <v>22458653.661845267</v>
      </c>
    </row>
    <row r="25" spans="1:7" s="84" customFormat="1" x14ac:dyDescent="0.2">
      <c r="A25" s="46" t="s">
        <v>197</v>
      </c>
      <c r="B25" s="87" t="s">
        <v>198</v>
      </c>
      <c r="C25" s="87" t="s">
        <v>6</v>
      </c>
      <c r="D25" s="87" t="s">
        <v>199</v>
      </c>
      <c r="E25" s="88">
        <v>2009</v>
      </c>
      <c r="F25" s="86">
        <v>1.3426375063036877</v>
      </c>
      <c r="G25" s="89">
        <f t="shared" si="0"/>
        <v>21163746.144685619</v>
      </c>
    </row>
    <row r="26" spans="1:7" s="84" customFormat="1" x14ac:dyDescent="0.2">
      <c r="A26" s="46" t="s">
        <v>315</v>
      </c>
      <c r="B26" s="55" t="s">
        <v>45</v>
      </c>
      <c r="C26" s="55" t="s">
        <v>6</v>
      </c>
      <c r="D26" s="87" t="s">
        <v>286</v>
      </c>
      <c r="E26" s="50">
        <v>2009</v>
      </c>
      <c r="F26" s="86">
        <v>1.3150466237294931</v>
      </c>
      <c r="G26" s="89">
        <f t="shared" si="0"/>
        <v>20728836.17683015</v>
      </c>
    </row>
    <row r="27" spans="1:7" s="84" customFormat="1" x14ac:dyDescent="0.2">
      <c r="A27" s="46" t="s">
        <v>58</v>
      </c>
      <c r="B27" s="55" t="s">
        <v>59</v>
      </c>
      <c r="C27" s="55" t="s">
        <v>6</v>
      </c>
      <c r="D27" s="87" t="s">
        <v>271</v>
      </c>
      <c r="E27" s="50">
        <v>2009</v>
      </c>
      <c r="F27" s="86">
        <v>1.2580956647686647</v>
      </c>
      <c r="G27" s="89">
        <f t="shared" si="0"/>
        <v>19831128.766986083</v>
      </c>
    </row>
    <row r="28" spans="1:7" s="84" customFormat="1" x14ac:dyDescent="0.2">
      <c r="A28" s="46" t="s">
        <v>120</v>
      </c>
      <c r="B28" s="55" t="s">
        <v>121</v>
      </c>
      <c r="C28" s="55" t="s">
        <v>12</v>
      </c>
      <c r="D28" s="87" t="s">
        <v>406</v>
      </c>
      <c r="E28" s="50">
        <v>2009</v>
      </c>
      <c r="F28" s="86">
        <v>1.2250489521446477</v>
      </c>
      <c r="G28" s="89">
        <f t="shared" si="0"/>
        <v>19310219.561331227</v>
      </c>
    </row>
    <row r="29" spans="1:7" s="84" customFormat="1" x14ac:dyDescent="0.2">
      <c r="A29" s="46" t="s">
        <v>155</v>
      </c>
      <c r="B29" s="87" t="s">
        <v>156</v>
      </c>
      <c r="C29" s="87" t="s">
        <v>6</v>
      </c>
      <c r="D29" s="87" t="s">
        <v>293</v>
      </c>
      <c r="E29" s="88">
        <v>2009</v>
      </c>
      <c r="F29" s="86">
        <v>1.2074894588966112</v>
      </c>
      <c r="G29" s="89">
        <f t="shared" si="0"/>
        <v>19033432.524036359</v>
      </c>
    </row>
    <row r="30" spans="1:7" s="84" customFormat="1" x14ac:dyDescent="0.2">
      <c r="A30" s="46" t="s">
        <v>46</v>
      </c>
      <c r="B30" s="55" t="s">
        <v>47</v>
      </c>
      <c r="C30" s="55" t="s">
        <v>6</v>
      </c>
      <c r="D30" s="87" t="s">
        <v>286</v>
      </c>
      <c r="E30" s="50">
        <v>2009</v>
      </c>
      <c r="F30" s="86">
        <v>1.0889480776967448</v>
      </c>
      <c r="G30" s="89">
        <f t="shared" si="0"/>
        <v>17164886.704650521</v>
      </c>
    </row>
    <row r="31" spans="1:7" s="84" customFormat="1" x14ac:dyDescent="0.2">
      <c r="A31" s="46" t="s">
        <v>124</v>
      </c>
      <c r="B31" s="55" t="s">
        <v>125</v>
      </c>
      <c r="C31" s="55" t="s">
        <v>126</v>
      </c>
      <c r="D31" s="87" t="s">
        <v>400</v>
      </c>
      <c r="E31" s="50">
        <v>2009</v>
      </c>
      <c r="F31" s="86">
        <v>0.88718015434550135</v>
      </c>
      <c r="G31" s="89">
        <f t="shared" si="0"/>
        <v>13984456.327949692</v>
      </c>
    </row>
    <row r="32" spans="1:7" s="84" customFormat="1" x14ac:dyDescent="0.2">
      <c r="A32" s="75" t="s">
        <v>64</v>
      </c>
      <c r="B32" s="87" t="s">
        <v>65</v>
      </c>
      <c r="C32" s="55" t="s">
        <v>12</v>
      </c>
      <c r="D32" s="87" t="s">
        <v>271</v>
      </c>
      <c r="E32" s="50">
        <v>2009</v>
      </c>
      <c r="F32" s="86">
        <v>0.66260190619488724</v>
      </c>
      <c r="G32" s="89">
        <f t="shared" si="0"/>
        <v>10444471.029488379</v>
      </c>
    </row>
    <row r="33" spans="1:7" s="84" customFormat="1" x14ac:dyDescent="0.2">
      <c r="A33" s="46" t="s">
        <v>376</v>
      </c>
      <c r="B33" s="55" t="s">
        <v>377</v>
      </c>
      <c r="C33" s="55" t="s">
        <v>116</v>
      </c>
      <c r="D33" s="87" t="s">
        <v>406</v>
      </c>
      <c r="E33" s="50">
        <v>2013</v>
      </c>
      <c r="F33" s="86">
        <v>0.62996526286232746</v>
      </c>
      <c r="G33" s="89">
        <f t="shared" si="0"/>
        <v>9930025.6700655725</v>
      </c>
    </row>
    <row r="34" spans="1:7" s="84" customFormat="1" x14ac:dyDescent="0.2">
      <c r="A34" s="46" t="s">
        <v>378</v>
      </c>
      <c r="B34" s="55" t="s">
        <v>379</v>
      </c>
      <c r="C34" s="55" t="s">
        <v>66</v>
      </c>
      <c r="D34" s="87" t="s">
        <v>406</v>
      </c>
      <c r="E34" s="50">
        <v>2009</v>
      </c>
      <c r="F34" s="86">
        <v>0.5766635652436517</v>
      </c>
      <c r="G34" s="89">
        <f t="shared" ref="G34:G65" si="1">+F34*G$176/F$176</f>
        <v>9089840.8903419431</v>
      </c>
    </row>
    <row r="35" spans="1:7" s="84" customFormat="1" x14ac:dyDescent="0.2">
      <c r="A35" s="46" t="s">
        <v>226</v>
      </c>
      <c r="B35" s="87" t="s">
        <v>227</v>
      </c>
      <c r="C35" s="87" t="s">
        <v>12</v>
      </c>
      <c r="D35" s="87" t="s">
        <v>405</v>
      </c>
      <c r="E35" s="88">
        <v>2009</v>
      </c>
      <c r="F35" s="86">
        <v>0.55965770764503686</v>
      </c>
      <c r="G35" s="89">
        <f t="shared" si="1"/>
        <v>8821780.7091686986</v>
      </c>
    </row>
    <row r="36" spans="1:7" s="84" customFormat="1" x14ac:dyDescent="0.2">
      <c r="A36" s="46" t="s">
        <v>380</v>
      </c>
      <c r="B36" s="55" t="s">
        <v>381</v>
      </c>
      <c r="C36" s="55" t="s">
        <v>66</v>
      </c>
      <c r="D36" s="87" t="s">
        <v>279</v>
      </c>
      <c r="E36" s="50">
        <v>2009</v>
      </c>
      <c r="F36" s="86">
        <v>0.55640648093165379</v>
      </c>
      <c r="G36" s="89">
        <f t="shared" si="1"/>
        <v>8770532.2251230776</v>
      </c>
    </row>
    <row r="37" spans="1:7" s="84" customFormat="1" x14ac:dyDescent="0.2">
      <c r="A37" s="46" t="s">
        <v>113</v>
      </c>
      <c r="B37" s="55" t="s">
        <v>114</v>
      </c>
      <c r="C37" s="55" t="s">
        <v>66</v>
      </c>
      <c r="D37" s="87" t="s">
        <v>406</v>
      </c>
      <c r="E37" s="50">
        <v>2009</v>
      </c>
      <c r="F37" s="86">
        <v>0.41343724752336469</v>
      </c>
      <c r="G37" s="89">
        <f t="shared" si="1"/>
        <v>6516934.6992478045</v>
      </c>
    </row>
    <row r="38" spans="1:7" s="84" customFormat="1" x14ac:dyDescent="0.2">
      <c r="A38" s="46" t="s">
        <v>409</v>
      </c>
      <c r="B38" s="55" t="s">
        <v>410</v>
      </c>
      <c r="C38" s="55" t="s">
        <v>116</v>
      </c>
      <c r="D38" s="87" t="s">
        <v>406</v>
      </c>
      <c r="E38" s="50">
        <v>2009</v>
      </c>
      <c r="F38" s="86">
        <v>0.40110595299705532</v>
      </c>
      <c r="G38" s="89">
        <f t="shared" si="1"/>
        <v>6322558.7893206058</v>
      </c>
    </row>
    <row r="39" spans="1:7" s="84" customFormat="1" x14ac:dyDescent="0.2">
      <c r="A39" s="46" t="s">
        <v>374</v>
      </c>
      <c r="B39" s="87" t="s">
        <v>218</v>
      </c>
      <c r="C39" s="87" t="s">
        <v>12</v>
      </c>
      <c r="D39" s="87" t="s">
        <v>402</v>
      </c>
      <c r="E39" s="88">
        <v>2009</v>
      </c>
      <c r="F39" s="86">
        <v>0.3925758678618595</v>
      </c>
      <c r="G39" s="89">
        <f t="shared" si="1"/>
        <v>6188100.6384449918</v>
      </c>
    </row>
    <row r="40" spans="1:7" s="84" customFormat="1" x14ac:dyDescent="0.2">
      <c r="A40" s="46" t="s">
        <v>372</v>
      </c>
      <c r="B40" s="55" t="s">
        <v>373</v>
      </c>
      <c r="C40" s="55" t="s">
        <v>66</v>
      </c>
      <c r="D40" s="87" t="s">
        <v>406</v>
      </c>
      <c r="E40" s="50">
        <v>2009</v>
      </c>
      <c r="F40" s="86">
        <v>0.38214919366101335</v>
      </c>
      <c r="G40" s="89">
        <f t="shared" si="1"/>
        <v>6023746.9056734759</v>
      </c>
    </row>
    <row r="41" spans="1:7" s="84" customFormat="1" x14ac:dyDescent="0.2">
      <c r="A41" s="46" t="s">
        <v>130</v>
      </c>
      <c r="B41" s="55" t="s">
        <v>131</v>
      </c>
      <c r="C41" s="55" t="s">
        <v>9</v>
      </c>
      <c r="D41" s="87" t="s">
        <v>406</v>
      </c>
      <c r="E41" s="50">
        <v>2009</v>
      </c>
      <c r="F41" s="86">
        <v>0.37901773252783144</v>
      </c>
      <c r="G41" s="89">
        <f t="shared" si="1"/>
        <v>5974386.2642691815</v>
      </c>
    </row>
    <row r="42" spans="1:7" s="84" customFormat="1" x14ac:dyDescent="0.2">
      <c r="A42" s="46" t="s">
        <v>251</v>
      </c>
      <c r="B42" s="87" t="s">
        <v>252</v>
      </c>
      <c r="C42" s="87" t="s">
        <v>6</v>
      </c>
      <c r="D42" s="87" t="s">
        <v>404</v>
      </c>
      <c r="E42" s="88">
        <v>2009</v>
      </c>
      <c r="F42" s="86">
        <v>0.3692181990682728</v>
      </c>
      <c r="G42" s="89">
        <f t="shared" si="1"/>
        <v>5819918.0347576924</v>
      </c>
    </row>
    <row r="43" spans="1:7" s="84" customFormat="1" x14ac:dyDescent="0.2">
      <c r="A43" s="46" t="s">
        <v>36</v>
      </c>
      <c r="B43" s="55" t="s">
        <v>37</v>
      </c>
      <c r="C43" s="55" t="s">
        <v>12</v>
      </c>
      <c r="D43" s="87" t="s">
        <v>286</v>
      </c>
      <c r="E43" s="50">
        <v>2009</v>
      </c>
      <c r="F43" s="86">
        <v>0.36578592283500355</v>
      </c>
      <c r="G43" s="89">
        <f t="shared" si="1"/>
        <v>5765815.7006888874</v>
      </c>
    </row>
    <row r="44" spans="1:7" s="84" customFormat="1" x14ac:dyDescent="0.2">
      <c r="A44" s="46" t="s">
        <v>223</v>
      </c>
      <c r="B44" s="87" t="s">
        <v>224</v>
      </c>
      <c r="C44" s="87" t="s">
        <v>12</v>
      </c>
      <c r="D44" s="87" t="s">
        <v>405</v>
      </c>
      <c r="E44" s="88">
        <v>2009</v>
      </c>
      <c r="F44" s="86">
        <v>0.34555428624760698</v>
      </c>
      <c r="G44" s="89">
        <f t="shared" si="1"/>
        <v>5446908.1632360006</v>
      </c>
    </row>
    <row r="45" spans="1:7" s="84" customFormat="1" x14ac:dyDescent="0.2">
      <c r="A45" s="46" t="s">
        <v>118</v>
      </c>
      <c r="B45" s="55" t="s">
        <v>119</v>
      </c>
      <c r="C45" s="55" t="s">
        <v>9</v>
      </c>
      <c r="D45" s="87" t="s">
        <v>406</v>
      </c>
      <c r="E45" s="50">
        <v>2009</v>
      </c>
      <c r="F45" s="86">
        <v>0.34402758671055444</v>
      </c>
      <c r="G45" s="89">
        <f t="shared" si="1"/>
        <v>5422843.0814177962</v>
      </c>
    </row>
    <row r="46" spans="1:7" s="84" customFormat="1" x14ac:dyDescent="0.2">
      <c r="A46" s="46" t="s">
        <v>161</v>
      </c>
      <c r="B46" s="55" t="s">
        <v>162</v>
      </c>
      <c r="C46" s="55" t="s">
        <v>12</v>
      </c>
      <c r="D46" s="87" t="s">
        <v>293</v>
      </c>
      <c r="E46" s="50">
        <v>2009</v>
      </c>
      <c r="F46" s="86">
        <v>0.32705364399547066</v>
      </c>
      <c r="G46" s="89">
        <f t="shared" si="1"/>
        <v>5155285.9686380075</v>
      </c>
    </row>
    <row r="47" spans="1:7" s="84" customFormat="1" x14ac:dyDescent="0.2">
      <c r="A47" s="46" t="s">
        <v>171</v>
      </c>
      <c r="B47" s="55" t="s">
        <v>172</v>
      </c>
      <c r="C47" s="55" t="s">
        <v>12</v>
      </c>
      <c r="D47" s="87" t="s">
        <v>279</v>
      </c>
      <c r="E47" s="50">
        <v>2009</v>
      </c>
      <c r="F47" s="86">
        <v>0.32635496406538511</v>
      </c>
      <c r="G47" s="89">
        <f t="shared" si="1"/>
        <v>5144272.8064052425</v>
      </c>
    </row>
    <row r="48" spans="1:7" s="84" customFormat="1" x14ac:dyDescent="0.2">
      <c r="A48" s="46" t="s">
        <v>159</v>
      </c>
      <c r="B48" s="55" t="s">
        <v>160</v>
      </c>
      <c r="C48" s="55" t="s">
        <v>12</v>
      </c>
      <c r="D48" s="87" t="s">
        <v>293</v>
      </c>
      <c r="E48" s="50">
        <v>2009</v>
      </c>
      <c r="F48" s="86">
        <v>0.30342536640857748</v>
      </c>
      <c r="G48" s="89">
        <f t="shared" si="1"/>
        <v>4782837.8087010365</v>
      </c>
    </row>
    <row r="49" spans="1:7" s="84" customFormat="1" x14ac:dyDescent="0.2">
      <c r="A49" s="46" t="s">
        <v>382</v>
      </c>
      <c r="B49" s="55" t="s">
        <v>383</v>
      </c>
      <c r="C49" s="55" t="s">
        <v>66</v>
      </c>
      <c r="D49" s="87" t="s">
        <v>406</v>
      </c>
      <c r="E49" s="50">
        <v>2009</v>
      </c>
      <c r="F49" s="86">
        <v>0.29852178185669437</v>
      </c>
      <c r="G49" s="89">
        <f t="shared" si="1"/>
        <v>4705543.5143231293</v>
      </c>
    </row>
    <row r="50" spans="1:7" s="84" customFormat="1" x14ac:dyDescent="0.2">
      <c r="A50" s="46" t="s">
        <v>81</v>
      </c>
      <c r="B50" s="55" t="s">
        <v>82</v>
      </c>
      <c r="C50" s="55" t="s">
        <v>12</v>
      </c>
      <c r="D50" s="87" t="s">
        <v>276</v>
      </c>
      <c r="E50" s="50">
        <v>2009</v>
      </c>
      <c r="F50" s="86">
        <v>0.29099490638680142</v>
      </c>
      <c r="G50" s="89">
        <f t="shared" si="1"/>
        <v>4586898.7714498099</v>
      </c>
    </row>
    <row r="51" spans="1:7" s="84" customFormat="1" x14ac:dyDescent="0.2">
      <c r="A51" s="46" t="s">
        <v>138</v>
      </c>
      <c r="B51" s="55" t="s">
        <v>139</v>
      </c>
      <c r="C51" s="55" t="s">
        <v>66</v>
      </c>
      <c r="D51" s="87" t="s">
        <v>406</v>
      </c>
      <c r="E51" s="50">
        <v>2009</v>
      </c>
      <c r="F51" s="86">
        <v>0.2566900978027627</v>
      </c>
      <c r="G51" s="89">
        <f t="shared" si="1"/>
        <v>4046158.4323739465</v>
      </c>
    </row>
    <row r="52" spans="1:7" s="84" customFormat="1" x14ac:dyDescent="0.2">
      <c r="A52" s="46" t="s">
        <v>111</v>
      </c>
      <c r="B52" s="55" t="s">
        <v>112</v>
      </c>
      <c r="C52" s="55" t="s">
        <v>6</v>
      </c>
      <c r="D52" s="87" t="s">
        <v>403</v>
      </c>
      <c r="E52" s="50">
        <v>2009</v>
      </c>
      <c r="F52" s="86">
        <v>0.25188280468003016</v>
      </c>
      <c r="G52" s="89">
        <f t="shared" si="1"/>
        <v>3970381.9619454555</v>
      </c>
    </row>
    <row r="53" spans="1:7" s="84" customFormat="1" x14ac:dyDescent="0.2">
      <c r="A53" s="46" t="s">
        <v>392</v>
      </c>
      <c r="B53" s="55" t="s">
        <v>115</v>
      </c>
      <c r="C53" s="55" t="s">
        <v>116</v>
      </c>
      <c r="D53" s="87" t="s">
        <v>406</v>
      </c>
      <c r="E53" s="50">
        <v>2012</v>
      </c>
      <c r="F53" s="86">
        <v>0.24882088956794424</v>
      </c>
      <c r="G53" s="89">
        <f t="shared" si="1"/>
        <v>3922117.5615808601</v>
      </c>
    </row>
    <row r="54" spans="1:7" s="84" customFormat="1" x14ac:dyDescent="0.2">
      <c r="A54" s="46" t="s">
        <v>200</v>
      </c>
      <c r="B54" s="55" t="s">
        <v>201</v>
      </c>
      <c r="C54" s="55" t="s">
        <v>12</v>
      </c>
      <c r="D54" s="87" t="s">
        <v>199</v>
      </c>
      <c r="E54" s="50">
        <v>2009</v>
      </c>
      <c r="F54" s="86">
        <v>0.22519277505638788</v>
      </c>
      <c r="G54" s="89">
        <f t="shared" si="1"/>
        <v>3549671.9721701965</v>
      </c>
    </row>
    <row r="55" spans="1:7" s="84" customFormat="1" x14ac:dyDescent="0.2">
      <c r="A55" s="46" t="s">
        <v>13</v>
      </c>
      <c r="B55" s="55" t="s">
        <v>14</v>
      </c>
      <c r="C55" s="55" t="s">
        <v>12</v>
      </c>
      <c r="D55" s="87" t="s">
        <v>401</v>
      </c>
      <c r="E55" s="50">
        <v>2009</v>
      </c>
      <c r="F55" s="86">
        <v>0.21123071821040981</v>
      </c>
      <c r="G55" s="89">
        <f t="shared" si="1"/>
        <v>3329590.6580711738</v>
      </c>
    </row>
    <row r="56" spans="1:7" s="84" customFormat="1" x14ac:dyDescent="0.2">
      <c r="A56" s="46" t="s">
        <v>60</v>
      </c>
      <c r="B56" s="55" t="s">
        <v>61</v>
      </c>
      <c r="C56" s="55" t="s">
        <v>12</v>
      </c>
      <c r="D56" s="87" t="s">
        <v>271</v>
      </c>
      <c r="E56" s="50">
        <v>2009</v>
      </c>
      <c r="F56" s="86">
        <v>0.19631483828552873</v>
      </c>
      <c r="G56" s="89">
        <f t="shared" si="1"/>
        <v>3094474.4075771305</v>
      </c>
    </row>
    <row r="57" spans="1:7" s="84" customFormat="1" x14ac:dyDescent="0.2">
      <c r="A57" s="46" t="s">
        <v>349</v>
      </c>
      <c r="B57" s="55" t="s">
        <v>350</v>
      </c>
      <c r="C57" s="55" t="s">
        <v>116</v>
      </c>
      <c r="D57" s="87" t="s">
        <v>406</v>
      </c>
      <c r="E57" s="50">
        <v>2017</v>
      </c>
      <c r="F57" s="86">
        <v>0.19290802893072256</v>
      </c>
      <c r="G57" s="89">
        <f t="shared" si="1"/>
        <v>3040773.5031930772</v>
      </c>
    </row>
    <row r="58" spans="1:7" s="84" customFormat="1" x14ac:dyDescent="0.2">
      <c r="A58" s="46" t="s">
        <v>249</v>
      </c>
      <c r="B58" s="87" t="s">
        <v>250</v>
      </c>
      <c r="C58" s="87" t="s">
        <v>6</v>
      </c>
      <c r="D58" s="87" t="s">
        <v>397</v>
      </c>
      <c r="E58" s="88">
        <v>2009</v>
      </c>
      <c r="F58" s="86">
        <v>0.18699514663872782</v>
      </c>
      <c r="G58" s="89">
        <f t="shared" si="1"/>
        <v>2947569.8356181309</v>
      </c>
    </row>
    <row r="59" spans="1:7" s="84" customFormat="1" x14ac:dyDescent="0.2">
      <c r="A59" s="46" t="s">
        <v>204</v>
      </c>
      <c r="B59" s="55" t="s">
        <v>205</v>
      </c>
      <c r="C59" s="55" t="s">
        <v>12</v>
      </c>
      <c r="D59" s="87" t="s">
        <v>199</v>
      </c>
      <c r="E59" s="50">
        <v>2009</v>
      </c>
      <c r="F59" s="86">
        <v>0.18304966750512225</v>
      </c>
      <c r="G59" s="89">
        <f t="shared" si="1"/>
        <v>2885377.9793570447</v>
      </c>
    </row>
    <row r="60" spans="1:7" s="84" customFormat="1" x14ac:dyDescent="0.2">
      <c r="A60" s="46" t="s">
        <v>117</v>
      </c>
      <c r="B60" s="55" t="s">
        <v>257</v>
      </c>
      <c r="C60" s="55" t="s">
        <v>9</v>
      </c>
      <c r="D60" s="87" t="s">
        <v>406</v>
      </c>
      <c r="E60" s="50">
        <v>2009</v>
      </c>
      <c r="F60" s="86">
        <v>0.18255157142675793</v>
      </c>
      <c r="G60" s="89">
        <f t="shared" si="1"/>
        <v>2877526.5831993525</v>
      </c>
    </row>
    <row r="61" spans="1:7" s="84" customFormat="1" x14ac:dyDescent="0.2">
      <c r="A61" s="46" t="s">
        <v>221</v>
      </c>
      <c r="B61" s="87" t="s">
        <v>222</v>
      </c>
      <c r="C61" s="87" t="s">
        <v>9</v>
      </c>
      <c r="D61" s="87" t="s">
        <v>402</v>
      </c>
      <c r="E61" s="88">
        <v>2010</v>
      </c>
      <c r="F61" s="86">
        <v>0.17607881483395124</v>
      </c>
      <c r="G61" s="89">
        <f t="shared" si="1"/>
        <v>2775497.7207972948</v>
      </c>
    </row>
    <row r="62" spans="1:7" s="84" customFormat="1" x14ac:dyDescent="0.2">
      <c r="A62" s="46" t="s">
        <v>17</v>
      </c>
      <c r="B62" s="55" t="s">
        <v>18</v>
      </c>
      <c r="C62" s="55" t="s">
        <v>6</v>
      </c>
      <c r="D62" s="87" t="s">
        <v>401</v>
      </c>
      <c r="E62" s="50">
        <v>2009</v>
      </c>
      <c r="F62" s="86">
        <v>0.17400113814872153</v>
      </c>
      <c r="G62" s="89">
        <f t="shared" si="1"/>
        <v>2742747.6883198111</v>
      </c>
    </row>
    <row r="63" spans="1:7" s="84" customFormat="1" x14ac:dyDescent="0.2">
      <c r="A63" s="46" t="s">
        <v>353</v>
      </c>
      <c r="B63" s="55" t="s">
        <v>354</v>
      </c>
      <c r="C63" s="55" t="s">
        <v>116</v>
      </c>
      <c r="D63" s="87" t="s">
        <v>406</v>
      </c>
      <c r="E63" s="50">
        <v>2017</v>
      </c>
      <c r="F63" s="86">
        <v>0.1664213711696276</v>
      </c>
      <c r="G63" s="89">
        <f t="shared" si="1"/>
        <v>2623269.226390765</v>
      </c>
    </row>
    <row r="64" spans="1:7" s="84" customFormat="1" x14ac:dyDescent="0.2">
      <c r="A64" s="46" t="s">
        <v>100</v>
      </c>
      <c r="B64" s="55" t="s">
        <v>101</v>
      </c>
      <c r="C64" s="55" t="s">
        <v>12</v>
      </c>
      <c r="D64" s="87" t="s">
        <v>95</v>
      </c>
      <c r="E64" s="50">
        <v>2009</v>
      </c>
      <c r="F64" s="86">
        <v>0.16034674114952521</v>
      </c>
      <c r="G64" s="89">
        <f t="shared" si="1"/>
        <v>2527515.959358722</v>
      </c>
    </row>
    <row r="65" spans="1:7" s="84" customFormat="1" x14ac:dyDescent="0.2">
      <c r="A65" s="46" t="s">
        <v>191</v>
      </c>
      <c r="B65" s="55" t="s">
        <v>192</v>
      </c>
      <c r="C65" s="55" t="s">
        <v>9</v>
      </c>
      <c r="D65" s="55" t="s">
        <v>279</v>
      </c>
      <c r="E65" s="50">
        <v>2011</v>
      </c>
      <c r="F65" s="86">
        <v>0.15738330025016228</v>
      </c>
      <c r="G65" s="89">
        <f t="shared" si="1"/>
        <v>2480803.7897564005</v>
      </c>
    </row>
    <row r="66" spans="1:7" s="84" customFormat="1" x14ac:dyDescent="0.2">
      <c r="A66" s="46" t="s">
        <v>132</v>
      </c>
      <c r="B66" s="55" t="s">
        <v>133</v>
      </c>
      <c r="C66" s="55" t="s">
        <v>9</v>
      </c>
      <c r="D66" s="87" t="s">
        <v>406</v>
      </c>
      <c r="E66" s="50">
        <v>2011</v>
      </c>
      <c r="F66" s="86">
        <v>0.15452406171847247</v>
      </c>
      <c r="G66" s="89">
        <f t="shared" ref="G66:G97" si="2">+F66*G$176/F$176</f>
        <v>2435734.1427610782</v>
      </c>
    </row>
    <row r="67" spans="1:7" s="84" customFormat="1" x14ac:dyDescent="0.2">
      <c r="A67" s="46" t="s">
        <v>363</v>
      </c>
      <c r="B67" s="55" t="s">
        <v>364</v>
      </c>
      <c r="C67" s="55" t="s">
        <v>66</v>
      </c>
      <c r="D67" s="87" t="s">
        <v>271</v>
      </c>
      <c r="E67" s="50">
        <v>2009</v>
      </c>
      <c r="F67" s="86">
        <v>0.15395275149347837</v>
      </c>
      <c r="G67" s="89">
        <f t="shared" si="2"/>
        <v>2426728.685580811</v>
      </c>
    </row>
    <row r="68" spans="1:7" s="84" customFormat="1" x14ac:dyDescent="0.2">
      <c r="A68" s="46" t="s">
        <v>177</v>
      </c>
      <c r="B68" s="55" t="s">
        <v>178</v>
      </c>
      <c r="C68" s="55" t="s">
        <v>9</v>
      </c>
      <c r="D68" s="87" t="s">
        <v>279</v>
      </c>
      <c r="E68" s="50">
        <v>2009</v>
      </c>
      <c r="F68" s="86">
        <v>0.15243934399723252</v>
      </c>
      <c r="G68" s="89">
        <f t="shared" si="2"/>
        <v>2402873.12373807</v>
      </c>
    </row>
    <row r="69" spans="1:7" s="84" customFormat="1" x14ac:dyDescent="0.2">
      <c r="A69" s="46" t="s">
        <v>244</v>
      </c>
      <c r="B69" s="87" t="s">
        <v>245</v>
      </c>
      <c r="C69" s="87" t="s">
        <v>6</v>
      </c>
      <c r="D69" s="87" t="s">
        <v>399</v>
      </c>
      <c r="E69" s="88">
        <v>2009</v>
      </c>
      <c r="F69" s="86">
        <v>0.14984908249961768</v>
      </c>
      <c r="G69" s="89">
        <f t="shared" si="2"/>
        <v>2362043.3118741116</v>
      </c>
    </row>
    <row r="70" spans="1:7" s="84" customFormat="1" x14ac:dyDescent="0.2">
      <c r="A70" s="46" t="s">
        <v>179</v>
      </c>
      <c r="B70" s="55" t="s">
        <v>180</v>
      </c>
      <c r="C70" s="55" t="s">
        <v>9</v>
      </c>
      <c r="D70" s="55" t="s">
        <v>279</v>
      </c>
      <c r="E70" s="50">
        <v>2012</v>
      </c>
      <c r="F70" s="86">
        <v>0.13866082123283735</v>
      </c>
      <c r="G70" s="89">
        <f t="shared" si="2"/>
        <v>2185684.8233477231</v>
      </c>
    </row>
    <row r="71" spans="1:7" s="84" customFormat="1" x14ac:dyDescent="0.2">
      <c r="A71" s="46" t="s">
        <v>73</v>
      </c>
      <c r="B71" s="55" t="s">
        <v>74</v>
      </c>
      <c r="C71" s="55" t="s">
        <v>9</v>
      </c>
      <c r="D71" s="87" t="s">
        <v>271</v>
      </c>
      <c r="E71" s="50">
        <v>2012</v>
      </c>
      <c r="F71" s="86">
        <v>0.13836025502582522</v>
      </c>
      <c r="G71" s="89">
        <f t="shared" si="2"/>
        <v>2180947.0539386235</v>
      </c>
    </row>
    <row r="72" spans="1:7" s="84" customFormat="1" x14ac:dyDescent="0.2">
      <c r="A72" s="46" t="s">
        <v>351</v>
      </c>
      <c r="B72" s="55" t="s">
        <v>352</v>
      </c>
      <c r="C72" s="55" t="s">
        <v>116</v>
      </c>
      <c r="D72" s="87" t="s">
        <v>406</v>
      </c>
      <c r="E72" s="50">
        <v>2017</v>
      </c>
      <c r="F72" s="86">
        <v>0.125770357111783</v>
      </c>
      <c r="G72" s="89">
        <f t="shared" si="2"/>
        <v>1982494.8267445257</v>
      </c>
    </row>
    <row r="73" spans="1:7" s="84" customFormat="1" x14ac:dyDescent="0.2">
      <c r="A73" s="46" t="s">
        <v>368</v>
      </c>
      <c r="B73" s="87" t="s">
        <v>369</v>
      </c>
      <c r="C73" s="87" t="s">
        <v>66</v>
      </c>
      <c r="D73" s="87" t="s">
        <v>405</v>
      </c>
      <c r="E73" s="88">
        <v>2009</v>
      </c>
      <c r="F73" s="86">
        <v>0.12336343730840836</v>
      </c>
      <c r="G73" s="89">
        <f t="shared" si="2"/>
        <v>1944554.99602322</v>
      </c>
    </row>
    <row r="74" spans="1:7" s="84" customFormat="1" x14ac:dyDescent="0.2">
      <c r="A74" s="46" t="s">
        <v>56</v>
      </c>
      <c r="B74" s="55" t="s">
        <v>57</v>
      </c>
      <c r="C74" s="55" t="s">
        <v>9</v>
      </c>
      <c r="D74" s="87" t="s">
        <v>271</v>
      </c>
      <c r="E74" s="50">
        <v>2009</v>
      </c>
      <c r="F74" s="86">
        <v>0.11853331183921367</v>
      </c>
      <c r="G74" s="89">
        <f t="shared" si="2"/>
        <v>1868418.6235495799</v>
      </c>
    </row>
    <row r="75" spans="1:7" s="84" customFormat="1" x14ac:dyDescent="0.2">
      <c r="A75" s="46" t="s">
        <v>219</v>
      </c>
      <c r="B75" s="87" t="s">
        <v>220</v>
      </c>
      <c r="C75" s="87" t="s">
        <v>9</v>
      </c>
      <c r="D75" s="87" t="s">
        <v>402</v>
      </c>
      <c r="E75" s="88">
        <v>2009</v>
      </c>
      <c r="F75" s="86">
        <v>0.11440003786056258</v>
      </c>
      <c r="G75" s="89">
        <f t="shared" si="2"/>
        <v>1803266.5919551188</v>
      </c>
    </row>
    <row r="76" spans="1:7" s="84" customFormat="1" x14ac:dyDescent="0.2">
      <c r="A76" s="46" t="s">
        <v>386</v>
      </c>
      <c r="B76" s="87" t="s">
        <v>387</v>
      </c>
      <c r="C76" s="55" t="s">
        <v>66</v>
      </c>
      <c r="D76" s="87" t="s">
        <v>406</v>
      </c>
      <c r="E76" s="50">
        <v>2009</v>
      </c>
      <c r="F76" s="86">
        <v>0.10527727577930446</v>
      </c>
      <c r="G76" s="89">
        <f t="shared" si="2"/>
        <v>1659466.1842355088</v>
      </c>
    </row>
    <row r="77" spans="1:7" s="84" customFormat="1" x14ac:dyDescent="0.2">
      <c r="A77" s="46" t="s">
        <v>19</v>
      </c>
      <c r="B77" s="55" t="s">
        <v>20</v>
      </c>
      <c r="C77" s="55" t="s">
        <v>12</v>
      </c>
      <c r="D77" s="87" t="s">
        <v>401</v>
      </c>
      <c r="E77" s="50">
        <v>2009</v>
      </c>
      <c r="F77" s="86">
        <v>9.4810154924196935E-2</v>
      </c>
      <c r="G77" s="89">
        <f t="shared" si="2"/>
        <v>1494474.8983499391</v>
      </c>
    </row>
    <row r="78" spans="1:7" s="84" customFormat="1" x14ac:dyDescent="0.2">
      <c r="A78" s="46" t="s">
        <v>388</v>
      </c>
      <c r="B78" s="87" t="s">
        <v>389</v>
      </c>
      <c r="C78" s="87" t="s">
        <v>66</v>
      </c>
      <c r="D78" s="87" t="s">
        <v>405</v>
      </c>
      <c r="E78" s="88">
        <v>2012</v>
      </c>
      <c r="F78" s="86">
        <v>9.372177549480816E-2</v>
      </c>
      <c r="G78" s="89">
        <f t="shared" si="2"/>
        <v>1477318.9751431642</v>
      </c>
    </row>
    <row r="79" spans="1:7" s="84" customFormat="1" x14ac:dyDescent="0.2">
      <c r="A79" s="46" t="s">
        <v>91</v>
      </c>
      <c r="B79" s="55" t="s">
        <v>92</v>
      </c>
      <c r="C79" s="55" t="s">
        <v>9</v>
      </c>
      <c r="D79" s="55" t="s">
        <v>276</v>
      </c>
      <c r="E79" s="50">
        <v>2013</v>
      </c>
      <c r="F79" s="86">
        <v>9.2270590962056184E-2</v>
      </c>
      <c r="G79" s="89">
        <f t="shared" si="2"/>
        <v>1454444.2223405188</v>
      </c>
    </row>
    <row r="80" spans="1:7" s="84" customFormat="1" x14ac:dyDescent="0.2">
      <c r="A80" s="46" t="s">
        <v>375</v>
      </c>
      <c r="B80" s="55" t="s">
        <v>127</v>
      </c>
      <c r="C80" s="55" t="s">
        <v>116</v>
      </c>
      <c r="D80" s="87" t="s">
        <v>406</v>
      </c>
      <c r="E80" s="50">
        <v>2012</v>
      </c>
      <c r="F80" s="86">
        <v>8.7259140843000876E-2</v>
      </c>
      <c r="G80" s="89">
        <f t="shared" si="2"/>
        <v>1375449.6630209079</v>
      </c>
    </row>
    <row r="81" spans="1:7" s="84" customFormat="1" x14ac:dyDescent="0.2">
      <c r="A81" s="46" t="s">
        <v>181</v>
      </c>
      <c r="B81" s="55" t="s">
        <v>182</v>
      </c>
      <c r="C81" s="55" t="s">
        <v>9</v>
      </c>
      <c r="D81" s="87" t="s">
        <v>279</v>
      </c>
      <c r="E81" s="50">
        <v>2009</v>
      </c>
      <c r="F81" s="86">
        <v>8.7189324132579946E-2</v>
      </c>
      <c r="G81" s="89">
        <f t="shared" si="2"/>
        <v>1374349.1551555546</v>
      </c>
    </row>
    <row r="82" spans="1:7" s="84" customFormat="1" x14ac:dyDescent="0.2">
      <c r="A82" s="46" t="s">
        <v>153</v>
      </c>
      <c r="B82" s="55" t="s">
        <v>154</v>
      </c>
      <c r="C82" s="55" t="s">
        <v>9</v>
      </c>
      <c r="D82" s="87" t="s">
        <v>406</v>
      </c>
      <c r="E82" s="50">
        <v>2013</v>
      </c>
      <c r="F82" s="86">
        <v>8.5292787891719651E-2</v>
      </c>
      <c r="G82" s="89">
        <f t="shared" si="2"/>
        <v>1344454.4059270276</v>
      </c>
    </row>
    <row r="83" spans="1:7" s="84" customFormat="1" x14ac:dyDescent="0.2">
      <c r="A83" s="46" t="s">
        <v>384</v>
      </c>
      <c r="B83" s="55" t="s">
        <v>385</v>
      </c>
      <c r="C83" s="55" t="s">
        <v>116</v>
      </c>
      <c r="D83" s="87" t="s">
        <v>406</v>
      </c>
      <c r="E83" s="50">
        <v>2016</v>
      </c>
      <c r="F83" s="86">
        <v>8.3121620689135256E-2</v>
      </c>
      <c r="G83" s="89">
        <f t="shared" si="2"/>
        <v>1310230.6997535983</v>
      </c>
    </row>
    <row r="84" spans="1:7" s="84" customFormat="1" x14ac:dyDescent="0.2">
      <c r="A84" s="46" t="s">
        <v>25</v>
      </c>
      <c r="B84" s="55" t="s">
        <v>26</v>
      </c>
      <c r="C84" s="55" t="s">
        <v>9</v>
      </c>
      <c r="D84" s="87" t="s">
        <v>401</v>
      </c>
      <c r="E84" s="50">
        <v>2011</v>
      </c>
      <c r="F84" s="86">
        <v>8.2359344572131732E-2</v>
      </c>
      <c r="G84" s="89">
        <f t="shared" si="2"/>
        <v>1298215.08261444</v>
      </c>
    </row>
    <row r="85" spans="1:7" s="84" customFormat="1" x14ac:dyDescent="0.2">
      <c r="A85" s="46" t="s">
        <v>361</v>
      </c>
      <c r="B85" s="55" t="s">
        <v>362</v>
      </c>
      <c r="C85" s="55" t="s">
        <v>116</v>
      </c>
      <c r="D85" s="87" t="s">
        <v>405</v>
      </c>
      <c r="E85" s="50">
        <v>2017</v>
      </c>
      <c r="F85" s="86">
        <v>7.9195854979985728E-2</v>
      </c>
      <c r="G85" s="89">
        <f t="shared" si="2"/>
        <v>1248349.5825481922</v>
      </c>
    </row>
    <row r="86" spans="1:7" s="84" customFormat="1" x14ac:dyDescent="0.2">
      <c r="A86" s="46" t="s">
        <v>23</v>
      </c>
      <c r="B86" s="55" t="s">
        <v>24</v>
      </c>
      <c r="C86" s="55" t="s">
        <v>9</v>
      </c>
      <c r="D86" s="87" t="s">
        <v>401</v>
      </c>
      <c r="E86" s="50">
        <v>2013</v>
      </c>
      <c r="F86" s="86">
        <v>7.7586934178559802E-2</v>
      </c>
      <c r="G86" s="89">
        <f t="shared" si="2"/>
        <v>1222988.4621799516</v>
      </c>
    </row>
    <row r="87" spans="1:7" s="84" customFormat="1" x14ac:dyDescent="0.2">
      <c r="A87" s="46" t="s">
        <v>10</v>
      </c>
      <c r="B87" s="55" t="s">
        <v>11</v>
      </c>
      <c r="C87" s="55" t="s">
        <v>12</v>
      </c>
      <c r="D87" s="55" t="s">
        <v>401</v>
      </c>
      <c r="E87" s="50">
        <v>2009</v>
      </c>
      <c r="F87" s="86">
        <v>7.5705868929459977E-2</v>
      </c>
      <c r="G87" s="89">
        <f t="shared" si="2"/>
        <v>1193337.579326889</v>
      </c>
    </row>
    <row r="88" spans="1:7" s="84" customFormat="1" x14ac:dyDescent="0.2">
      <c r="A88" s="46" t="s">
        <v>43</v>
      </c>
      <c r="B88" s="55" t="s">
        <v>44</v>
      </c>
      <c r="C88" s="55" t="s">
        <v>9</v>
      </c>
      <c r="D88" s="87" t="s">
        <v>286</v>
      </c>
      <c r="E88" s="50">
        <v>2010</v>
      </c>
      <c r="F88" s="86">
        <v>7.3392376358853526E-2</v>
      </c>
      <c r="G88" s="89">
        <f t="shared" si="2"/>
        <v>1156870.4247583228</v>
      </c>
    </row>
    <row r="89" spans="1:7" s="84" customFormat="1" x14ac:dyDescent="0.2">
      <c r="A89" s="46" t="s">
        <v>238</v>
      </c>
      <c r="B89" s="87" t="s">
        <v>239</v>
      </c>
      <c r="C89" s="87" t="s">
        <v>9</v>
      </c>
      <c r="D89" s="87" t="s">
        <v>405</v>
      </c>
      <c r="E89" s="88">
        <v>2012</v>
      </c>
      <c r="F89" s="86">
        <v>6.7515678365935167E-2</v>
      </c>
      <c r="G89" s="89">
        <f t="shared" si="2"/>
        <v>1064237.1235827066</v>
      </c>
    </row>
    <row r="90" spans="1:7" s="84" customFormat="1" x14ac:dyDescent="0.2">
      <c r="A90" s="46" t="s">
        <v>210</v>
      </c>
      <c r="B90" s="55" t="s">
        <v>211</v>
      </c>
      <c r="C90" s="55" t="s">
        <v>9</v>
      </c>
      <c r="D90" s="87" t="s">
        <v>199</v>
      </c>
      <c r="E90" s="50">
        <v>2014</v>
      </c>
      <c r="F90" s="86">
        <v>6.7402017489434543E-2</v>
      </c>
      <c r="G90" s="89">
        <f t="shared" si="2"/>
        <v>1062445.5082542596</v>
      </c>
    </row>
    <row r="91" spans="1:7" s="84" customFormat="1" x14ac:dyDescent="0.2">
      <c r="A91" s="46" t="s">
        <v>175</v>
      </c>
      <c r="B91" s="55" t="s">
        <v>176</v>
      </c>
      <c r="C91" s="55" t="s">
        <v>9</v>
      </c>
      <c r="D91" s="87" t="s">
        <v>279</v>
      </c>
      <c r="E91" s="50">
        <v>2012</v>
      </c>
      <c r="F91" s="86">
        <v>6.2884375555287864E-2</v>
      </c>
      <c r="G91" s="89">
        <f t="shared" si="2"/>
        <v>991234.7558225895</v>
      </c>
    </row>
    <row r="92" spans="1:7" s="84" customFormat="1" x14ac:dyDescent="0.2">
      <c r="A92" s="46" t="s">
        <v>29</v>
      </c>
      <c r="B92" s="87" t="s">
        <v>30</v>
      </c>
      <c r="C92" s="87" t="s">
        <v>9</v>
      </c>
      <c r="D92" s="87" t="s">
        <v>286</v>
      </c>
      <c r="E92" s="88">
        <v>2014</v>
      </c>
      <c r="F92" s="86">
        <v>6.048946586929474E-2</v>
      </c>
      <c r="G92" s="89">
        <f t="shared" si="2"/>
        <v>953484.23835541029</v>
      </c>
    </row>
    <row r="93" spans="1:7" s="84" customFormat="1" x14ac:dyDescent="0.2">
      <c r="A93" s="46" t="s">
        <v>167</v>
      </c>
      <c r="B93" s="87" t="s">
        <v>168</v>
      </c>
      <c r="C93" s="87" t="s">
        <v>9</v>
      </c>
      <c r="D93" s="87" t="s">
        <v>293</v>
      </c>
      <c r="E93" s="88">
        <v>2014</v>
      </c>
      <c r="F93" s="86">
        <v>5.8449910858034873E-2</v>
      </c>
      <c r="G93" s="89">
        <f t="shared" si="2"/>
        <v>921335.11075859645</v>
      </c>
    </row>
    <row r="94" spans="1:7" s="84" customFormat="1" x14ac:dyDescent="0.2">
      <c r="A94" s="46" t="s">
        <v>71</v>
      </c>
      <c r="B94" s="55" t="s">
        <v>72</v>
      </c>
      <c r="C94" s="55" t="s">
        <v>9</v>
      </c>
      <c r="D94" s="87" t="s">
        <v>271</v>
      </c>
      <c r="E94" s="50">
        <v>2014</v>
      </c>
      <c r="F94" s="86">
        <v>5.8023446058276661E-2</v>
      </c>
      <c r="G94" s="89">
        <f t="shared" si="2"/>
        <v>914612.82516821788</v>
      </c>
    </row>
    <row r="95" spans="1:7" s="84" customFormat="1" x14ac:dyDescent="0.2">
      <c r="A95" s="46" t="s">
        <v>193</v>
      </c>
      <c r="B95" s="55" t="s">
        <v>194</v>
      </c>
      <c r="C95" s="55" t="s">
        <v>9</v>
      </c>
      <c r="D95" s="87" t="s">
        <v>279</v>
      </c>
      <c r="E95" s="50">
        <v>2012</v>
      </c>
      <c r="F95" s="86">
        <v>5.6219958323333992E-2</v>
      </c>
      <c r="G95" s="89">
        <f t="shared" si="2"/>
        <v>886184.78229128406</v>
      </c>
    </row>
    <row r="96" spans="1:7" s="84" customFormat="1" x14ac:dyDescent="0.2">
      <c r="A96" s="46" t="s">
        <v>93</v>
      </c>
      <c r="B96" s="55" t="s">
        <v>94</v>
      </c>
      <c r="C96" s="55" t="s">
        <v>9</v>
      </c>
      <c r="D96" s="87" t="s">
        <v>95</v>
      </c>
      <c r="E96" s="50">
        <v>2014</v>
      </c>
      <c r="F96" s="86">
        <v>5.5386355721327933E-2</v>
      </c>
      <c r="G96" s="89">
        <f t="shared" si="2"/>
        <v>873044.85898988985</v>
      </c>
    </row>
    <row r="97" spans="1:7" s="84" customFormat="1" x14ac:dyDescent="0.2">
      <c r="A97" s="46" t="s">
        <v>189</v>
      </c>
      <c r="B97" s="55" t="s">
        <v>190</v>
      </c>
      <c r="C97" s="55" t="s">
        <v>9</v>
      </c>
      <c r="D97" s="87" t="s">
        <v>279</v>
      </c>
      <c r="E97" s="50">
        <v>2014</v>
      </c>
      <c r="F97" s="86">
        <v>5.3260888079992311E-2</v>
      </c>
      <c r="G97" s="89">
        <f t="shared" si="2"/>
        <v>839541.50652969407</v>
      </c>
    </row>
    <row r="98" spans="1:7" s="84" customFormat="1" x14ac:dyDescent="0.2">
      <c r="A98" s="46" t="s">
        <v>187</v>
      </c>
      <c r="B98" s="55" t="s">
        <v>188</v>
      </c>
      <c r="C98" s="55" t="s">
        <v>9</v>
      </c>
      <c r="D98" s="87" t="s">
        <v>279</v>
      </c>
      <c r="E98" s="50">
        <v>2012</v>
      </c>
      <c r="F98" s="86">
        <v>5.107253702040903E-2</v>
      </c>
      <c r="G98" s="89">
        <f t="shared" ref="G98:G129" si="3">+F98*G$176/F$176</f>
        <v>805046.93440353835</v>
      </c>
    </row>
    <row r="99" spans="1:7" s="84" customFormat="1" x14ac:dyDescent="0.2">
      <c r="A99" s="46" t="s">
        <v>107</v>
      </c>
      <c r="B99" s="55" t="s">
        <v>108</v>
      </c>
      <c r="C99" s="55" t="s">
        <v>9</v>
      </c>
      <c r="D99" s="87" t="s">
        <v>403</v>
      </c>
      <c r="E99" s="50">
        <v>2013</v>
      </c>
      <c r="F99" s="86">
        <v>5.1057061163414706E-2</v>
      </c>
      <c r="G99" s="89">
        <f t="shared" si="3"/>
        <v>804802.99133829435</v>
      </c>
    </row>
    <row r="100" spans="1:7" s="84" customFormat="1" x14ac:dyDescent="0.2">
      <c r="A100" s="46" t="s">
        <v>183</v>
      </c>
      <c r="B100" s="55" t="s">
        <v>184</v>
      </c>
      <c r="C100" s="55" t="s">
        <v>9</v>
      </c>
      <c r="D100" s="87" t="s">
        <v>279</v>
      </c>
      <c r="E100" s="50">
        <v>2013</v>
      </c>
      <c r="F100" s="86">
        <v>4.8986632950634913E-2</v>
      </c>
      <c r="G100" s="89">
        <f t="shared" si="3"/>
        <v>772167.21518848406</v>
      </c>
    </row>
    <row r="101" spans="1:7" s="84" customFormat="1" x14ac:dyDescent="0.2">
      <c r="A101" s="46" t="s">
        <v>316</v>
      </c>
      <c r="B101" s="87" t="s">
        <v>246</v>
      </c>
      <c r="C101" s="87" t="s">
        <v>9</v>
      </c>
      <c r="D101" s="87" t="s">
        <v>398</v>
      </c>
      <c r="E101" s="88">
        <v>2010</v>
      </c>
      <c r="F101" s="86">
        <v>4.7285886161803861E-2</v>
      </c>
      <c r="G101" s="89">
        <f t="shared" si="3"/>
        <v>745358.65880136017</v>
      </c>
    </row>
    <row r="102" spans="1:7" s="84" customFormat="1" x14ac:dyDescent="0.2">
      <c r="A102" s="46" t="s">
        <v>242</v>
      </c>
      <c r="B102" s="87" t="s">
        <v>243</v>
      </c>
      <c r="C102" s="87" t="s">
        <v>9</v>
      </c>
      <c r="D102" s="87" t="s">
        <v>405</v>
      </c>
      <c r="E102" s="88">
        <v>2013</v>
      </c>
      <c r="F102" s="86">
        <v>4.202728138837699E-2</v>
      </c>
      <c r="G102" s="89">
        <f t="shared" si="3"/>
        <v>662468.2464767209</v>
      </c>
    </row>
    <row r="103" spans="1:7" s="84" customFormat="1" x14ac:dyDescent="0.2">
      <c r="A103" s="46" t="s">
        <v>142</v>
      </c>
      <c r="B103" s="55" t="s">
        <v>143</v>
      </c>
      <c r="C103" s="55" t="s">
        <v>9</v>
      </c>
      <c r="D103" s="87" t="s">
        <v>406</v>
      </c>
      <c r="E103" s="50">
        <v>2013</v>
      </c>
      <c r="F103" s="86">
        <v>4.1338375196210607E-2</v>
      </c>
      <c r="G103" s="89">
        <f t="shared" si="3"/>
        <v>651609.14586314571</v>
      </c>
    </row>
    <row r="104" spans="1:7" s="84" customFormat="1" x14ac:dyDescent="0.2">
      <c r="A104" s="46" t="s">
        <v>240</v>
      </c>
      <c r="B104" s="87" t="s">
        <v>241</v>
      </c>
      <c r="C104" s="87" t="s">
        <v>66</v>
      </c>
      <c r="D104" s="87" t="s">
        <v>405</v>
      </c>
      <c r="E104" s="88">
        <v>2010</v>
      </c>
      <c r="F104" s="86">
        <v>4.0870954135263857E-2</v>
      </c>
      <c r="G104" s="89">
        <f t="shared" si="3"/>
        <v>644241.27431917959</v>
      </c>
    </row>
    <row r="105" spans="1:7" s="84" customFormat="1" x14ac:dyDescent="0.2">
      <c r="A105" s="46" t="s">
        <v>128</v>
      </c>
      <c r="B105" s="55" t="s">
        <v>129</v>
      </c>
      <c r="C105" s="55" t="s">
        <v>9</v>
      </c>
      <c r="D105" s="87" t="s">
        <v>406</v>
      </c>
      <c r="E105" s="50">
        <v>2013</v>
      </c>
      <c r="F105" s="86">
        <v>4.0528277513506461E-2</v>
      </c>
      <c r="G105" s="89">
        <f t="shared" si="3"/>
        <v>638839.72624790773</v>
      </c>
    </row>
    <row r="106" spans="1:7" s="84" customFormat="1" x14ac:dyDescent="0.2">
      <c r="A106" s="46" t="s">
        <v>347</v>
      </c>
      <c r="B106" s="55" t="s">
        <v>348</v>
      </c>
      <c r="C106" s="55" t="s">
        <v>116</v>
      </c>
      <c r="D106" s="87" t="s">
        <v>406</v>
      </c>
      <c r="E106" s="50">
        <v>2017</v>
      </c>
      <c r="F106" s="86">
        <v>3.9038598584187144E-2</v>
      </c>
      <c r="G106" s="89">
        <f t="shared" si="3"/>
        <v>615358.1934073749</v>
      </c>
    </row>
    <row r="107" spans="1:7" s="84" customFormat="1" x14ac:dyDescent="0.2">
      <c r="A107" s="46" t="s">
        <v>391</v>
      </c>
      <c r="B107" s="55" t="s">
        <v>150</v>
      </c>
      <c r="C107" s="55" t="s">
        <v>66</v>
      </c>
      <c r="D107" s="87" t="s">
        <v>406</v>
      </c>
      <c r="E107" s="50">
        <v>2015</v>
      </c>
      <c r="F107" s="86">
        <v>3.7757990730614387E-2</v>
      </c>
      <c r="G107" s="89">
        <f t="shared" si="3"/>
        <v>595172.20918106032</v>
      </c>
    </row>
    <row r="108" spans="1:7" s="84" customFormat="1" x14ac:dyDescent="0.2">
      <c r="A108" s="46" t="s">
        <v>317</v>
      </c>
      <c r="B108" s="87" t="s">
        <v>318</v>
      </c>
      <c r="C108" s="87" t="s">
        <v>66</v>
      </c>
      <c r="D108" s="87" t="s">
        <v>293</v>
      </c>
      <c r="E108" s="88">
        <v>2016</v>
      </c>
      <c r="F108" s="86">
        <v>3.7496046731362614E-2</v>
      </c>
      <c r="G108" s="89">
        <f t="shared" si="3"/>
        <v>591043.23447399272</v>
      </c>
    </row>
    <row r="109" spans="1:7" s="84" customFormat="1" x14ac:dyDescent="0.2">
      <c r="A109" s="46" t="s">
        <v>136</v>
      </c>
      <c r="B109" s="55" t="s">
        <v>137</v>
      </c>
      <c r="C109" s="55" t="s">
        <v>9</v>
      </c>
      <c r="D109" s="87" t="s">
        <v>406</v>
      </c>
      <c r="E109" s="50">
        <v>2009</v>
      </c>
      <c r="F109" s="86">
        <v>3.6998910483003453E-2</v>
      </c>
      <c r="G109" s="89">
        <f t="shared" si="3"/>
        <v>583206.96793876088</v>
      </c>
    </row>
    <row r="110" spans="1:7" s="84" customFormat="1" x14ac:dyDescent="0.2">
      <c r="A110" s="46" t="s">
        <v>106</v>
      </c>
      <c r="B110" s="55" t="s">
        <v>265</v>
      </c>
      <c r="C110" s="55" t="s">
        <v>9</v>
      </c>
      <c r="D110" s="87" t="s">
        <v>95</v>
      </c>
      <c r="E110" s="50">
        <v>2012</v>
      </c>
      <c r="F110" s="86">
        <v>3.480050369774549E-2</v>
      </c>
      <c r="G110" s="89">
        <f t="shared" si="3"/>
        <v>548553.88927269378</v>
      </c>
    </row>
    <row r="111" spans="1:7" s="84" customFormat="1" x14ac:dyDescent="0.2">
      <c r="A111" s="46" t="s">
        <v>146</v>
      </c>
      <c r="B111" s="55" t="s">
        <v>147</v>
      </c>
      <c r="C111" s="55" t="s">
        <v>9</v>
      </c>
      <c r="D111" s="87" t="s">
        <v>406</v>
      </c>
      <c r="E111" s="50">
        <v>2009</v>
      </c>
      <c r="F111" s="86">
        <v>3.3449400710050516E-2</v>
      </c>
      <c r="G111" s="89">
        <f t="shared" si="3"/>
        <v>527256.70331397303</v>
      </c>
    </row>
    <row r="112" spans="1:7" s="84" customFormat="1" x14ac:dyDescent="0.2">
      <c r="A112" s="46" t="s">
        <v>41</v>
      </c>
      <c r="B112" s="55" t="s">
        <v>42</v>
      </c>
      <c r="C112" s="55" t="s">
        <v>9</v>
      </c>
      <c r="D112" s="87" t="s">
        <v>286</v>
      </c>
      <c r="E112" s="50">
        <v>2013</v>
      </c>
      <c r="F112" s="86">
        <v>3.2433155866931296E-2</v>
      </c>
      <c r="G112" s="89">
        <f t="shared" si="3"/>
        <v>511237.82421991893</v>
      </c>
    </row>
    <row r="113" spans="1:7" s="84" customFormat="1" x14ac:dyDescent="0.2">
      <c r="A113" s="46" t="s">
        <v>230</v>
      </c>
      <c r="B113" s="87" t="s">
        <v>231</v>
      </c>
      <c r="C113" s="87" t="s">
        <v>9</v>
      </c>
      <c r="D113" s="87" t="s">
        <v>405</v>
      </c>
      <c r="E113" s="88">
        <v>2014</v>
      </c>
      <c r="F113" s="86">
        <v>3.1900188931702982E-2</v>
      </c>
      <c r="G113" s="89">
        <f t="shared" si="3"/>
        <v>502836.76520903513</v>
      </c>
    </row>
    <row r="114" spans="1:7" s="84" customFormat="1" x14ac:dyDescent="0.2">
      <c r="A114" s="46" t="s">
        <v>169</v>
      </c>
      <c r="B114" s="55" t="s">
        <v>170</v>
      </c>
      <c r="C114" s="55" t="s">
        <v>9</v>
      </c>
      <c r="D114" s="87" t="s">
        <v>279</v>
      </c>
      <c r="E114" s="50">
        <v>2015</v>
      </c>
      <c r="F114" s="86">
        <v>3.0737200985833518E-2</v>
      </c>
      <c r="G114" s="89">
        <f t="shared" si="3"/>
        <v>484504.80178618146</v>
      </c>
    </row>
    <row r="115" spans="1:7" s="84" customFormat="1" x14ac:dyDescent="0.2">
      <c r="A115" s="46" t="s">
        <v>104</v>
      </c>
      <c r="B115" s="55" t="s">
        <v>105</v>
      </c>
      <c r="C115" s="55" t="s">
        <v>9</v>
      </c>
      <c r="D115" s="87" t="s">
        <v>95</v>
      </c>
      <c r="E115" s="50">
        <v>2014</v>
      </c>
      <c r="F115" s="86">
        <v>2.6555236426821581E-2</v>
      </c>
      <c r="G115" s="89">
        <f t="shared" si="3"/>
        <v>418585.26959862927</v>
      </c>
    </row>
    <row r="116" spans="1:7" s="84" customFormat="1" x14ac:dyDescent="0.2">
      <c r="A116" s="46" t="s">
        <v>151</v>
      </c>
      <c r="B116" s="55" t="s">
        <v>152</v>
      </c>
      <c r="C116" s="55" t="s">
        <v>9</v>
      </c>
      <c r="D116" s="87" t="s">
        <v>406</v>
      </c>
      <c r="E116" s="50">
        <v>2014</v>
      </c>
      <c r="F116" s="86">
        <v>2.5129217986902725E-2</v>
      </c>
      <c r="G116" s="89">
        <f t="shared" si="3"/>
        <v>396107.20525260246</v>
      </c>
    </row>
    <row r="117" spans="1:7" s="84" customFormat="1" x14ac:dyDescent="0.2">
      <c r="A117" s="46" t="s">
        <v>27</v>
      </c>
      <c r="B117" s="55" t="s">
        <v>28</v>
      </c>
      <c r="C117" s="55" t="s">
        <v>9</v>
      </c>
      <c r="D117" s="55" t="s">
        <v>401</v>
      </c>
      <c r="E117" s="50">
        <v>2014</v>
      </c>
      <c r="F117" s="86">
        <v>2.4027037956999196E-2</v>
      </c>
      <c r="G117" s="89">
        <f t="shared" si="3"/>
        <v>378733.74573795055</v>
      </c>
    </row>
    <row r="118" spans="1:7" s="84" customFormat="1" x14ac:dyDescent="0.2">
      <c r="A118" s="46" t="s">
        <v>296</v>
      </c>
      <c r="B118" s="55" t="s">
        <v>297</v>
      </c>
      <c r="C118" s="55" t="s">
        <v>35</v>
      </c>
      <c r="D118" s="87" t="s">
        <v>402</v>
      </c>
      <c r="E118" s="50">
        <v>2016</v>
      </c>
      <c r="F118" s="86">
        <v>2.3913272949815271E-2</v>
      </c>
      <c r="G118" s="89">
        <f t="shared" si="3"/>
        <v>376940.4890168439</v>
      </c>
    </row>
    <row r="119" spans="1:7" s="84" customFormat="1" x14ac:dyDescent="0.2">
      <c r="A119" s="46" t="s">
        <v>134</v>
      </c>
      <c r="B119" s="55" t="s">
        <v>135</v>
      </c>
      <c r="C119" s="55" t="s">
        <v>9</v>
      </c>
      <c r="D119" s="87" t="s">
        <v>406</v>
      </c>
      <c r="E119" s="50">
        <v>2014</v>
      </c>
      <c r="F119" s="86">
        <v>2.3714375784906538E-2</v>
      </c>
      <c r="G119" s="89">
        <f t="shared" si="3"/>
        <v>373805.30987335742</v>
      </c>
    </row>
    <row r="120" spans="1:7" s="84" customFormat="1" x14ac:dyDescent="0.2">
      <c r="A120" s="46" t="s">
        <v>98</v>
      </c>
      <c r="B120" s="55" t="s">
        <v>99</v>
      </c>
      <c r="C120" s="55" t="s">
        <v>9</v>
      </c>
      <c r="D120" s="87" t="s">
        <v>95</v>
      </c>
      <c r="E120" s="50">
        <v>2011</v>
      </c>
      <c r="F120" s="86">
        <v>2.2615430001563325E-2</v>
      </c>
      <c r="G120" s="89">
        <f t="shared" si="3"/>
        <v>356482.83118774567</v>
      </c>
    </row>
    <row r="121" spans="1:7" s="84" customFormat="1" x14ac:dyDescent="0.2">
      <c r="A121" s="46" t="s">
        <v>87</v>
      </c>
      <c r="B121" s="55" t="s">
        <v>88</v>
      </c>
      <c r="C121" s="55" t="s">
        <v>9</v>
      </c>
      <c r="D121" s="87" t="s">
        <v>276</v>
      </c>
      <c r="E121" s="50">
        <v>2014</v>
      </c>
      <c r="F121" s="86">
        <v>2.2249310879196325E-2</v>
      </c>
      <c r="G121" s="89">
        <f t="shared" si="3"/>
        <v>350711.76332459477</v>
      </c>
    </row>
    <row r="122" spans="1:7" s="84" customFormat="1" x14ac:dyDescent="0.2">
      <c r="A122" s="46" t="s">
        <v>310</v>
      </c>
      <c r="B122" s="55" t="s">
        <v>311</v>
      </c>
      <c r="C122" s="55" t="s">
        <v>9</v>
      </c>
      <c r="D122" s="55" t="s">
        <v>279</v>
      </c>
      <c r="E122" s="50">
        <v>2014</v>
      </c>
      <c r="F122" s="86">
        <v>2.2103557182824893E-2</v>
      </c>
      <c r="G122" s="89">
        <f t="shared" si="3"/>
        <v>348414.27482515102</v>
      </c>
    </row>
    <row r="123" spans="1:7" s="84" customFormat="1" x14ac:dyDescent="0.2">
      <c r="A123" s="46" t="s">
        <v>345</v>
      </c>
      <c r="B123" s="55" t="s">
        <v>346</v>
      </c>
      <c r="C123" s="55" t="s">
        <v>9</v>
      </c>
      <c r="D123" s="87" t="s">
        <v>406</v>
      </c>
      <c r="E123" s="50">
        <v>2017</v>
      </c>
      <c r="F123" s="86">
        <v>2.1964945041470223E-2</v>
      </c>
      <c r="G123" s="89">
        <f t="shared" si="3"/>
        <v>346229.35733369971</v>
      </c>
    </row>
    <row r="124" spans="1:7" s="84" customFormat="1" x14ac:dyDescent="0.2">
      <c r="A124" s="90" t="s">
        <v>31</v>
      </c>
      <c r="B124" s="87" t="s">
        <v>32</v>
      </c>
      <c r="C124" s="87" t="s">
        <v>9</v>
      </c>
      <c r="D124" s="87" t="s">
        <v>286</v>
      </c>
      <c r="E124" s="88">
        <v>2013</v>
      </c>
      <c r="F124" s="86">
        <v>2.192605235564743E-2</v>
      </c>
      <c r="G124" s="89">
        <f t="shared" si="3"/>
        <v>345616.29913610418</v>
      </c>
    </row>
    <row r="125" spans="1:7" s="84" customFormat="1" x14ac:dyDescent="0.2">
      <c r="A125" s="46" t="s">
        <v>7</v>
      </c>
      <c r="B125" s="55" t="s">
        <v>8</v>
      </c>
      <c r="C125" s="55" t="s">
        <v>9</v>
      </c>
      <c r="D125" s="87" t="s">
        <v>401</v>
      </c>
      <c r="E125" s="50">
        <v>2014</v>
      </c>
      <c r="F125" s="86">
        <v>1.9591288673486459E-2</v>
      </c>
      <c r="G125" s="89">
        <f t="shared" si="3"/>
        <v>308813.85197885206</v>
      </c>
    </row>
    <row r="126" spans="1:7" s="84" customFormat="1" x14ac:dyDescent="0.2">
      <c r="A126" s="46" t="s">
        <v>202</v>
      </c>
      <c r="B126" s="55" t="s">
        <v>203</v>
      </c>
      <c r="C126" s="55" t="s">
        <v>9</v>
      </c>
      <c r="D126" s="87" t="s">
        <v>199</v>
      </c>
      <c r="E126" s="50">
        <v>2014</v>
      </c>
      <c r="F126" s="86">
        <v>1.8659108537621538E-2</v>
      </c>
      <c r="G126" s="89">
        <f t="shared" si="3"/>
        <v>294120.06928327068</v>
      </c>
    </row>
    <row r="127" spans="1:7" s="84" customFormat="1" x14ac:dyDescent="0.2">
      <c r="A127" s="46" t="s">
        <v>69</v>
      </c>
      <c r="B127" s="55" t="s">
        <v>70</v>
      </c>
      <c r="C127" s="55" t="s">
        <v>9</v>
      </c>
      <c r="D127" s="87" t="s">
        <v>271</v>
      </c>
      <c r="E127" s="50">
        <v>2013</v>
      </c>
      <c r="F127" s="86">
        <v>1.8636911275561469E-2</v>
      </c>
      <c r="G127" s="89">
        <f t="shared" si="3"/>
        <v>293770.17795583437</v>
      </c>
    </row>
    <row r="128" spans="1:7" s="84" customFormat="1" x14ac:dyDescent="0.2">
      <c r="A128" s="46" t="s">
        <v>272</v>
      </c>
      <c r="B128" s="55" t="s">
        <v>273</v>
      </c>
      <c r="C128" s="55" t="s">
        <v>9</v>
      </c>
      <c r="D128" s="87" t="s">
        <v>271</v>
      </c>
      <c r="E128" s="50">
        <v>2016</v>
      </c>
      <c r="F128" s="86">
        <v>1.7325825631292886E-2</v>
      </c>
      <c r="G128" s="89">
        <f t="shared" si="3"/>
        <v>273103.77796405152</v>
      </c>
    </row>
    <row r="129" spans="1:7" s="84" customFormat="1" x14ac:dyDescent="0.2">
      <c r="A129" s="46" t="s">
        <v>407</v>
      </c>
      <c r="B129" s="55" t="s">
        <v>408</v>
      </c>
      <c r="C129" s="55" t="s">
        <v>35</v>
      </c>
      <c r="D129" s="55" t="s">
        <v>286</v>
      </c>
      <c r="E129" s="50">
        <v>2014</v>
      </c>
      <c r="F129" s="86">
        <v>0</v>
      </c>
      <c r="G129" s="89">
        <f t="shared" si="3"/>
        <v>0</v>
      </c>
    </row>
    <row r="130" spans="1:7" s="84" customFormat="1" x14ac:dyDescent="0.2">
      <c r="A130" s="46" t="s">
        <v>335</v>
      </c>
      <c r="B130" s="55" t="s">
        <v>336</v>
      </c>
      <c r="C130" s="55" t="s">
        <v>9</v>
      </c>
      <c r="D130" s="87" t="s">
        <v>279</v>
      </c>
      <c r="E130" s="50">
        <v>2017</v>
      </c>
      <c r="F130" s="86">
        <v>0</v>
      </c>
      <c r="G130" s="89">
        <f t="shared" ref="G130:G161" si="4">+F130*G$176/F$176</f>
        <v>0</v>
      </c>
    </row>
    <row r="131" spans="1:7" s="84" customFormat="1" x14ac:dyDescent="0.2">
      <c r="A131" s="46" t="s">
        <v>274</v>
      </c>
      <c r="B131" s="55" t="s">
        <v>275</v>
      </c>
      <c r="C131" s="55" t="s">
        <v>35</v>
      </c>
      <c r="D131" s="87" t="s">
        <v>271</v>
      </c>
      <c r="E131" s="50">
        <v>2016</v>
      </c>
      <c r="F131" s="86">
        <v>0</v>
      </c>
      <c r="G131" s="89">
        <f t="shared" si="4"/>
        <v>0</v>
      </c>
    </row>
    <row r="132" spans="1:7" s="84" customFormat="1" x14ac:dyDescent="0.2">
      <c r="A132" s="46" t="s">
        <v>33</v>
      </c>
      <c r="B132" s="55" t="s">
        <v>34</v>
      </c>
      <c r="C132" s="55" t="s">
        <v>35</v>
      </c>
      <c r="D132" s="87" t="s">
        <v>286</v>
      </c>
      <c r="E132" s="50">
        <v>2013</v>
      </c>
      <c r="F132" s="86">
        <v>0</v>
      </c>
      <c r="G132" s="89">
        <f t="shared" si="4"/>
        <v>0</v>
      </c>
    </row>
    <row r="133" spans="1:7" s="84" customFormat="1" x14ac:dyDescent="0.2">
      <c r="A133" s="46" t="s">
        <v>163</v>
      </c>
      <c r="B133" s="55" t="s">
        <v>164</v>
      </c>
      <c r="C133" s="55" t="s">
        <v>9</v>
      </c>
      <c r="D133" s="87" t="s">
        <v>293</v>
      </c>
      <c r="E133" s="50">
        <v>2013</v>
      </c>
      <c r="F133" s="86">
        <v>0</v>
      </c>
      <c r="G133" s="89">
        <f t="shared" si="4"/>
        <v>0</v>
      </c>
    </row>
    <row r="134" spans="1:7" s="84" customFormat="1" x14ac:dyDescent="0.2">
      <c r="A134" s="46" t="s">
        <v>52</v>
      </c>
      <c r="B134" s="55" t="s">
        <v>53</v>
      </c>
      <c r="C134" s="55" t="s">
        <v>9</v>
      </c>
      <c r="D134" s="87" t="s">
        <v>271</v>
      </c>
      <c r="E134" s="50">
        <v>2015</v>
      </c>
      <c r="F134" s="86">
        <v>0</v>
      </c>
      <c r="G134" s="89">
        <f t="shared" si="4"/>
        <v>0</v>
      </c>
    </row>
    <row r="135" spans="1:7" s="84" customFormat="1" x14ac:dyDescent="0.2">
      <c r="A135" s="46" t="s">
        <v>298</v>
      </c>
      <c r="B135" s="87" t="s">
        <v>299</v>
      </c>
      <c r="C135" s="87" t="s">
        <v>35</v>
      </c>
      <c r="D135" s="87" t="s">
        <v>402</v>
      </c>
      <c r="E135" s="88">
        <v>2016</v>
      </c>
      <c r="F135" s="86">
        <v>0</v>
      </c>
      <c r="G135" s="89">
        <f t="shared" si="4"/>
        <v>0</v>
      </c>
    </row>
    <row r="136" spans="1:7" s="84" customFormat="1" x14ac:dyDescent="0.2">
      <c r="A136" s="46" t="s">
        <v>75</v>
      </c>
      <c r="B136" s="55" t="s">
        <v>76</v>
      </c>
      <c r="C136" s="55" t="s">
        <v>9</v>
      </c>
      <c r="D136" s="87" t="s">
        <v>271</v>
      </c>
      <c r="E136" s="50">
        <v>2014</v>
      </c>
      <c r="F136" s="86">
        <v>0</v>
      </c>
      <c r="G136" s="89">
        <f t="shared" si="4"/>
        <v>0</v>
      </c>
    </row>
    <row r="137" spans="1:7" s="84" customFormat="1" x14ac:dyDescent="0.2">
      <c r="A137" s="46" t="s">
        <v>48</v>
      </c>
      <c r="B137" s="55" t="s">
        <v>49</v>
      </c>
      <c r="C137" s="55" t="s">
        <v>9</v>
      </c>
      <c r="D137" s="87" t="s">
        <v>271</v>
      </c>
      <c r="E137" s="50">
        <v>2015</v>
      </c>
      <c r="F137" s="86">
        <v>0</v>
      </c>
      <c r="G137" s="89">
        <f t="shared" si="4"/>
        <v>0</v>
      </c>
    </row>
    <row r="138" spans="1:7" s="84" customFormat="1" x14ac:dyDescent="0.2">
      <c r="A138" s="46" t="s">
        <v>212</v>
      </c>
      <c r="B138" s="87" t="s">
        <v>213</v>
      </c>
      <c r="C138" s="87" t="s">
        <v>9</v>
      </c>
      <c r="D138" s="87" t="s">
        <v>402</v>
      </c>
      <c r="E138" s="88">
        <v>2015</v>
      </c>
      <c r="F138" s="86">
        <v>0</v>
      </c>
      <c r="G138" s="89">
        <f t="shared" si="4"/>
        <v>0</v>
      </c>
    </row>
    <row r="139" spans="1:7" s="84" customFormat="1" x14ac:dyDescent="0.2">
      <c r="A139" s="46" t="s">
        <v>247</v>
      </c>
      <c r="B139" s="87" t="s">
        <v>248</v>
      </c>
      <c r="C139" s="87" t="s">
        <v>9</v>
      </c>
      <c r="D139" s="87" t="s">
        <v>398</v>
      </c>
      <c r="E139" s="88">
        <v>2013</v>
      </c>
      <c r="F139" s="86">
        <v>0</v>
      </c>
      <c r="G139" s="89">
        <f t="shared" si="4"/>
        <v>0</v>
      </c>
    </row>
    <row r="140" spans="1:7" s="84" customFormat="1" x14ac:dyDescent="0.2">
      <c r="A140" s="46" t="s">
        <v>236</v>
      </c>
      <c r="B140" s="87" t="s">
        <v>237</v>
      </c>
      <c r="C140" s="87" t="s">
        <v>9</v>
      </c>
      <c r="D140" s="87" t="s">
        <v>405</v>
      </c>
      <c r="E140" s="88">
        <v>2011</v>
      </c>
      <c r="F140" s="86">
        <v>0</v>
      </c>
      <c r="G140" s="89">
        <f t="shared" si="4"/>
        <v>0</v>
      </c>
    </row>
    <row r="141" spans="1:7" s="84" customFormat="1" x14ac:dyDescent="0.2">
      <c r="A141" s="46" t="s">
        <v>185</v>
      </c>
      <c r="B141" s="55" t="s">
        <v>186</v>
      </c>
      <c r="C141" s="55" t="s">
        <v>9</v>
      </c>
      <c r="D141" s="55" t="s">
        <v>279</v>
      </c>
      <c r="E141" s="50">
        <v>2014</v>
      </c>
      <c r="F141" s="86">
        <v>0</v>
      </c>
      <c r="G141" s="89">
        <f t="shared" si="4"/>
        <v>0</v>
      </c>
    </row>
    <row r="142" spans="1:7" s="84" customFormat="1" x14ac:dyDescent="0.2">
      <c r="A142" s="46" t="s">
        <v>228</v>
      </c>
      <c r="B142" s="55" t="s">
        <v>229</v>
      </c>
      <c r="C142" s="55" t="s">
        <v>66</v>
      </c>
      <c r="D142" s="87" t="s">
        <v>405</v>
      </c>
      <c r="E142" s="50">
        <v>2012</v>
      </c>
      <c r="F142" s="86">
        <v>0</v>
      </c>
      <c r="G142" s="89">
        <f t="shared" si="4"/>
        <v>0</v>
      </c>
    </row>
    <row r="143" spans="1:7" s="84" customFormat="1" x14ac:dyDescent="0.2">
      <c r="A143" s="46" t="s">
        <v>343</v>
      </c>
      <c r="B143" s="55" t="s">
        <v>344</v>
      </c>
      <c r="C143" s="55" t="s">
        <v>9</v>
      </c>
      <c r="D143" s="87" t="s">
        <v>406</v>
      </c>
      <c r="E143" s="50">
        <v>2017</v>
      </c>
      <c r="F143" s="86">
        <v>0</v>
      </c>
      <c r="G143" s="89">
        <f t="shared" si="4"/>
        <v>0</v>
      </c>
    </row>
    <row r="144" spans="1:7" s="84" customFormat="1" x14ac:dyDescent="0.2">
      <c r="A144" s="46" t="s">
        <v>284</v>
      </c>
      <c r="B144" s="55" t="s">
        <v>285</v>
      </c>
      <c r="C144" s="55" t="s">
        <v>9</v>
      </c>
      <c r="D144" s="87" t="s">
        <v>286</v>
      </c>
      <c r="E144" s="50">
        <v>2016</v>
      </c>
      <c r="F144" s="86">
        <v>0</v>
      </c>
      <c r="G144" s="89">
        <f t="shared" si="4"/>
        <v>0</v>
      </c>
    </row>
    <row r="145" spans="1:7" s="84" customFormat="1" x14ac:dyDescent="0.2">
      <c r="A145" s="46" t="s">
        <v>359</v>
      </c>
      <c r="B145" s="87" t="s">
        <v>360</v>
      </c>
      <c r="C145" s="87" t="s">
        <v>9</v>
      </c>
      <c r="D145" s="87" t="s">
        <v>402</v>
      </c>
      <c r="E145" s="88">
        <v>2017</v>
      </c>
      <c r="F145" s="86">
        <v>0</v>
      </c>
      <c r="G145" s="89">
        <f t="shared" si="4"/>
        <v>0</v>
      </c>
    </row>
    <row r="146" spans="1:7" s="84" customFormat="1" x14ac:dyDescent="0.2">
      <c r="A146" s="46" t="s">
        <v>337</v>
      </c>
      <c r="B146" s="55" t="s">
        <v>338</v>
      </c>
      <c r="C146" s="55" t="s">
        <v>9</v>
      </c>
      <c r="D146" s="87" t="s">
        <v>279</v>
      </c>
      <c r="E146" s="50">
        <v>2017</v>
      </c>
      <c r="F146" s="86">
        <v>0</v>
      </c>
      <c r="G146" s="89">
        <f t="shared" si="4"/>
        <v>0</v>
      </c>
    </row>
    <row r="147" spans="1:7" s="84" customFormat="1" x14ac:dyDescent="0.2">
      <c r="A147" s="46" t="s">
        <v>89</v>
      </c>
      <c r="B147" s="55" t="s">
        <v>90</v>
      </c>
      <c r="C147" s="55" t="s">
        <v>9</v>
      </c>
      <c r="D147" s="87" t="s">
        <v>276</v>
      </c>
      <c r="E147" s="50">
        <v>2015</v>
      </c>
      <c r="F147" s="86">
        <v>0</v>
      </c>
      <c r="G147" s="89">
        <f t="shared" si="4"/>
        <v>0</v>
      </c>
    </row>
    <row r="148" spans="1:7" s="84" customFormat="1" x14ac:dyDescent="0.2">
      <c r="A148" s="46" t="s">
        <v>96</v>
      </c>
      <c r="B148" s="55" t="s">
        <v>97</v>
      </c>
      <c r="C148" s="55" t="s">
        <v>35</v>
      </c>
      <c r="D148" s="87" t="s">
        <v>95</v>
      </c>
      <c r="E148" s="50">
        <v>2014</v>
      </c>
      <c r="F148" s="86">
        <v>0</v>
      </c>
      <c r="G148" s="89">
        <f t="shared" si="4"/>
        <v>0</v>
      </c>
    </row>
    <row r="149" spans="1:7" s="84" customFormat="1" x14ac:dyDescent="0.2">
      <c r="A149" s="46" t="s">
        <v>15</v>
      </c>
      <c r="B149" s="55" t="s">
        <v>16</v>
      </c>
      <c r="C149" s="55" t="s">
        <v>9</v>
      </c>
      <c r="D149" s="87" t="s">
        <v>401</v>
      </c>
      <c r="E149" s="50">
        <v>2014</v>
      </c>
      <c r="F149" s="86">
        <v>0</v>
      </c>
      <c r="G149" s="89">
        <f t="shared" si="4"/>
        <v>0</v>
      </c>
    </row>
    <row r="150" spans="1:7" s="84" customFormat="1" x14ac:dyDescent="0.2">
      <c r="A150" s="46" t="s">
        <v>287</v>
      </c>
      <c r="B150" s="55" t="s">
        <v>288</v>
      </c>
      <c r="C150" s="55" t="s">
        <v>9</v>
      </c>
      <c r="D150" s="55" t="s">
        <v>286</v>
      </c>
      <c r="E150" s="50">
        <v>2016</v>
      </c>
      <c r="F150" s="86">
        <v>0</v>
      </c>
      <c r="G150" s="89">
        <f t="shared" si="4"/>
        <v>0</v>
      </c>
    </row>
    <row r="151" spans="1:7" s="84" customFormat="1" x14ac:dyDescent="0.2">
      <c r="A151" s="46" t="s">
        <v>331</v>
      </c>
      <c r="B151" s="55" t="s">
        <v>332</v>
      </c>
      <c r="C151" s="55" t="s">
        <v>9</v>
      </c>
      <c r="D151" s="87" t="s">
        <v>401</v>
      </c>
      <c r="E151" s="50">
        <v>2017</v>
      </c>
      <c r="F151" s="86">
        <v>0</v>
      </c>
      <c r="G151" s="89">
        <f t="shared" si="4"/>
        <v>0</v>
      </c>
    </row>
    <row r="152" spans="1:7" s="84" customFormat="1" x14ac:dyDescent="0.2">
      <c r="A152" s="46" t="s">
        <v>333</v>
      </c>
      <c r="B152" s="55" t="s">
        <v>334</v>
      </c>
      <c r="C152" s="55" t="s">
        <v>9</v>
      </c>
      <c r="D152" s="87" t="s">
        <v>401</v>
      </c>
      <c r="E152" s="50">
        <v>2017</v>
      </c>
      <c r="F152" s="86">
        <v>0</v>
      </c>
      <c r="G152" s="89">
        <f t="shared" si="4"/>
        <v>0</v>
      </c>
    </row>
    <row r="153" spans="1:7" s="84" customFormat="1" x14ac:dyDescent="0.2">
      <c r="A153" s="46" t="s">
        <v>390</v>
      </c>
      <c r="B153" s="55" t="s">
        <v>40</v>
      </c>
      <c r="C153" s="55" t="s">
        <v>9</v>
      </c>
      <c r="D153" s="87" t="s">
        <v>286</v>
      </c>
      <c r="E153" s="50">
        <v>2013</v>
      </c>
      <c r="F153" s="86">
        <v>0</v>
      </c>
      <c r="G153" s="89">
        <f t="shared" si="4"/>
        <v>0</v>
      </c>
    </row>
    <row r="154" spans="1:7" s="84" customFormat="1" x14ac:dyDescent="0.2">
      <c r="A154" s="46" t="s">
        <v>291</v>
      </c>
      <c r="B154" s="55" t="s">
        <v>292</v>
      </c>
      <c r="C154" s="55" t="s">
        <v>35</v>
      </c>
      <c r="D154" s="87" t="s">
        <v>286</v>
      </c>
      <c r="E154" s="50">
        <v>2016</v>
      </c>
      <c r="F154" s="86">
        <v>0</v>
      </c>
      <c r="G154" s="89">
        <f t="shared" si="4"/>
        <v>0</v>
      </c>
    </row>
    <row r="155" spans="1:7" s="84" customFormat="1" x14ac:dyDescent="0.2">
      <c r="A155" s="46" t="s">
        <v>234</v>
      </c>
      <c r="B155" s="87" t="s">
        <v>235</v>
      </c>
      <c r="C155" s="87" t="s">
        <v>9</v>
      </c>
      <c r="D155" s="87" t="s">
        <v>405</v>
      </c>
      <c r="E155" s="88">
        <v>2012</v>
      </c>
      <c r="F155" s="86">
        <v>0</v>
      </c>
      <c r="G155" s="89">
        <f t="shared" si="4"/>
        <v>0</v>
      </c>
    </row>
    <row r="156" spans="1:7" s="84" customFormat="1" x14ac:dyDescent="0.2">
      <c r="A156" s="46" t="s">
        <v>355</v>
      </c>
      <c r="B156" s="55" t="s">
        <v>356</v>
      </c>
      <c r="C156" s="55" t="s">
        <v>9</v>
      </c>
      <c r="D156" s="87" t="s">
        <v>286</v>
      </c>
      <c r="E156" s="50">
        <v>2017</v>
      </c>
      <c r="F156" s="86">
        <v>0</v>
      </c>
      <c r="G156" s="89">
        <f t="shared" si="4"/>
        <v>0</v>
      </c>
    </row>
    <row r="157" spans="1:7" s="84" customFormat="1" x14ac:dyDescent="0.2">
      <c r="A157" s="46" t="s">
        <v>140</v>
      </c>
      <c r="B157" s="55" t="s">
        <v>141</v>
      </c>
      <c r="C157" s="55" t="s">
        <v>9</v>
      </c>
      <c r="D157" s="87" t="s">
        <v>406</v>
      </c>
      <c r="E157" s="50">
        <v>2009</v>
      </c>
      <c r="F157" s="86">
        <v>0</v>
      </c>
      <c r="G157" s="89">
        <f t="shared" si="4"/>
        <v>0</v>
      </c>
    </row>
    <row r="158" spans="1:7" s="84" customFormat="1" x14ac:dyDescent="0.2">
      <c r="A158" s="46" t="s">
        <v>280</v>
      </c>
      <c r="B158" s="55" t="s">
        <v>281</v>
      </c>
      <c r="C158" s="55" t="s">
        <v>66</v>
      </c>
      <c r="D158" s="87" t="s">
        <v>406</v>
      </c>
      <c r="E158" s="50">
        <v>2016</v>
      </c>
      <c r="F158" s="86">
        <v>0</v>
      </c>
      <c r="G158" s="89">
        <f t="shared" si="4"/>
        <v>0</v>
      </c>
    </row>
    <row r="159" spans="1:7" s="84" customFormat="1" x14ac:dyDescent="0.2">
      <c r="A159" s="46" t="s">
        <v>77</v>
      </c>
      <c r="B159" s="55" t="s">
        <v>78</v>
      </c>
      <c r="C159" s="55" t="s">
        <v>9</v>
      </c>
      <c r="D159" s="55" t="s">
        <v>271</v>
      </c>
      <c r="E159" s="50">
        <v>2014</v>
      </c>
      <c r="F159" s="86">
        <v>0</v>
      </c>
      <c r="G159" s="89">
        <f t="shared" si="4"/>
        <v>0</v>
      </c>
    </row>
    <row r="160" spans="1:7" s="84" customFormat="1" x14ac:dyDescent="0.2">
      <c r="A160" s="46" t="s">
        <v>85</v>
      </c>
      <c r="B160" s="55" t="s">
        <v>86</v>
      </c>
      <c r="C160" s="55" t="s">
        <v>9</v>
      </c>
      <c r="D160" s="87" t="s">
        <v>276</v>
      </c>
      <c r="E160" s="50">
        <v>2013</v>
      </c>
      <c r="F160" s="86">
        <v>0</v>
      </c>
      <c r="G160" s="89">
        <f t="shared" si="4"/>
        <v>0</v>
      </c>
    </row>
    <row r="161" spans="1:7" s="84" customFormat="1" x14ac:dyDescent="0.2">
      <c r="A161" s="46" t="s">
        <v>329</v>
      </c>
      <c r="B161" s="55" t="s">
        <v>330</v>
      </c>
      <c r="C161" s="55" t="s">
        <v>9</v>
      </c>
      <c r="D161" s="87" t="s">
        <v>403</v>
      </c>
      <c r="E161" s="50">
        <v>2017</v>
      </c>
      <c r="F161" s="86">
        <v>0</v>
      </c>
      <c r="G161" s="89">
        <f t="shared" si="4"/>
        <v>0</v>
      </c>
    </row>
    <row r="162" spans="1:7" s="84" customFormat="1" x14ac:dyDescent="0.2">
      <c r="A162" s="46" t="s">
        <v>294</v>
      </c>
      <c r="B162" s="87" t="s">
        <v>295</v>
      </c>
      <c r="C162" s="87" t="s">
        <v>9</v>
      </c>
      <c r="D162" s="87" t="s">
        <v>293</v>
      </c>
      <c r="E162" s="88">
        <v>2016</v>
      </c>
      <c r="F162" s="86">
        <v>0</v>
      </c>
      <c r="G162" s="89">
        <f t="shared" ref="G162:G175" si="5">+F162*G$176/F$176</f>
        <v>0</v>
      </c>
    </row>
    <row r="163" spans="1:7" s="84" customFormat="1" x14ac:dyDescent="0.2">
      <c r="A163" s="46" t="s">
        <v>339</v>
      </c>
      <c r="B163" s="55" t="s">
        <v>340</v>
      </c>
      <c r="C163" s="55" t="s">
        <v>9</v>
      </c>
      <c r="D163" s="87" t="s">
        <v>279</v>
      </c>
      <c r="E163" s="50">
        <v>2017</v>
      </c>
      <c r="F163" s="86">
        <v>0</v>
      </c>
      <c r="G163" s="89">
        <f t="shared" si="5"/>
        <v>0</v>
      </c>
    </row>
    <row r="164" spans="1:7" s="84" customFormat="1" x14ac:dyDescent="0.2">
      <c r="A164" s="46" t="s">
        <v>341</v>
      </c>
      <c r="B164" s="55" t="s">
        <v>342</v>
      </c>
      <c r="C164" s="55" t="s">
        <v>9</v>
      </c>
      <c r="D164" s="87" t="s">
        <v>406</v>
      </c>
      <c r="E164" s="50">
        <v>2017</v>
      </c>
      <c r="F164" s="86">
        <v>0</v>
      </c>
      <c r="G164" s="89">
        <f t="shared" si="5"/>
        <v>0</v>
      </c>
    </row>
    <row r="165" spans="1:7" s="84" customFormat="1" x14ac:dyDescent="0.2">
      <c r="A165" s="46" t="s">
        <v>148</v>
      </c>
      <c r="B165" s="55" t="s">
        <v>149</v>
      </c>
      <c r="C165" s="55" t="s">
        <v>9</v>
      </c>
      <c r="D165" s="87" t="s">
        <v>406</v>
      </c>
      <c r="E165" s="50">
        <v>2012</v>
      </c>
      <c r="F165" s="86">
        <v>0</v>
      </c>
      <c r="G165" s="89">
        <f t="shared" si="5"/>
        <v>0</v>
      </c>
    </row>
    <row r="166" spans="1:7" s="84" customFormat="1" x14ac:dyDescent="0.2">
      <c r="A166" s="46" t="s">
        <v>357</v>
      </c>
      <c r="B166" s="87" t="s">
        <v>358</v>
      </c>
      <c r="C166" s="87" t="s">
        <v>9</v>
      </c>
      <c r="D166" s="87" t="s">
        <v>286</v>
      </c>
      <c r="E166" s="88">
        <v>2017</v>
      </c>
      <c r="F166" s="86">
        <v>0</v>
      </c>
      <c r="G166" s="89">
        <f t="shared" si="5"/>
        <v>0</v>
      </c>
    </row>
    <row r="167" spans="1:7" s="84" customFormat="1" x14ac:dyDescent="0.2">
      <c r="A167" s="46" t="s">
        <v>277</v>
      </c>
      <c r="B167" s="55" t="s">
        <v>278</v>
      </c>
      <c r="C167" s="55" t="s">
        <v>66</v>
      </c>
      <c r="D167" s="87" t="s">
        <v>95</v>
      </c>
      <c r="E167" s="50">
        <v>2016</v>
      </c>
      <c r="F167" s="86">
        <v>0</v>
      </c>
      <c r="G167" s="89">
        <f t="shared" si="5"/>
        <v>0</v>
      </c>
    </row>
    <row r="168" spans="1:7" s="84" customFormat="1" x14ac:dyDescent="0.2">
      <c r="A168" s="46" t="s">
        <v>206</v>
      </c>
      <c r="B168" s="55" t="s">
        <v>207</v>
      </c>
      <c r="C168" s="55" t="s">
        <v>35</v>
      </c>
      <c r="D168" s="87" t="s">
        <v>199</v>
      </c>
      <c r="E168" s="50">
        <v>2014</v>
      </c>
      <c r="F168" s="86">
        <v>0</v>
      </c>
      <c r="G168" s="89">
        <f t="shared" si="5"/>
        <v>0</v>
      </c>
    </row>
    <row r="169" spans="1:7" s="84" customFormat="1" x14ac:dyDescent="0.2">
      <c r="A169" s="46" t="s">
        <v>327</v>
      </c>
      <c r="B169" s="55" t="s">
        <v>328</v>
      </c>
      <c r="C169" s="55" t="s">
        <v>35</v>
      </c>
      <c r="D169" s="87" t="s">
        <v>271</v>
      </c>
      <c r="E169" s="50">
        <v>2017</v>
      </c>
      <c r="F169" s="86">
        <v>0</v>
      </c>
      <c r="G169" s="89">
        <f t="shared" si="5"/>
        <v>0</v>
      </c>
    </row>
    <row r="170" spans="1:7" s="84" customFormat="1" x14ac:dyDescent="0.2">
      <c r="A170" s="46" t="s">
        <v>50</v>
      </c>
      <c r="B170" s="55" t="s">
        <v>51</v>
      </c>
      <c r="C170" s="55" t="s">
        <v>9</v>
      </c>
      <c r="D170" s="87" t="s">
        <v>271</v>
      </c>
      <c r="E170" s="50">
        <v>2014</v>
      </c>
      <c r="F170" s="86">
        <v>0</v>
      </c>
      <c r="G170" s="89">
        <f t="shared" si="5"/>
        <v>0</v>
      </c>
    </row>
    <row r="171" spans="1:7" s="84" customFormat="1" x14ac:dyDescent="0.2">
      <c r="A171" s="46" t="s">
        <v>282</v>
      </c>
      <c r="B171" s="55" t="s">
        <v>283</v>
      </c>
      <c r="C171" s="55" t="s">
        <v>66</v>
      </c>
      <c r="D171" s="87" t="s">
        <v>406</v>
      </c>
      <c r="E171" s="50">
        <v>2016</v>
      </c>
      <c r="F171" s="86">
        <v>0</v>
      </c>
      <c r="G171" s="89">
        <f t="shared" si="5"/>
        <v>0</v>
      </c>
    </row>
    <row r="172" spans="1:7" s="84" customFormat="1" x14ac:dyDescent="0.2">
      <c r="A172" s="46" t="s">
        <v>289</v>
      </c>
      <c r="B172" s="55" t="s">
        <v>290</v>
      </c>
      <c r="C172" s="55" t="s">
        <v>35</v>
      </c>
      <c r="D172" s="87" t="s">
        <v>286</v>
      </c>
      <c r="E172" s="50">
        <v>2016</v>
      </c>
      <c r="F172" s="86">
        <v>0</v>
      </c>
      <c r="G172" s="89">
        <f t="shared" si="5"/>
        <v>0</v>
      </c>
    </row>
    <row r="173" spans="1:7" s="84" customFormat="1" x14ac:dyDescent="0.2">
      <c r="A173" s="46" t="s">
        <v>306</v>
      </c>
      <c r="B173" s="87" t="s">
        <v>307</v>
      </c>
      <c r="C173" s="87" t="s">
        <v>35</v>
      </c>
      <c r="D173" s="87" t="s">
        <v>293</v>
      </c>
      <c r="E173" s="88">
        <v>2015</v>
      </c>
      <c r="F173" s="86">
        <v>0</v>
      </c>
      <c r="G173" s="89">
        <f t="shared" si="5"/>
        <v>0</v>
      </c>
    </row>
    <row r="174" spans="1:7" s="84" customFormat="1" x14ac:dyDescent="0.2">
      <c r="A174" s="46" t="s">
        <v>308</v>
      </c>
      <c r="B174" s="87" t="s">
        <v>309</v>
      </c>
      <c r="C174" s="87" t="s">
        <v>35</v>
      </c>
      <c r="D174" s="87" t="s">
        <v>293</v>
      </c>
      <c r="E174" s="88">
        <v>2015</v>
      </c>
      <c r="F174" s="86">
        <v>0</v>
      </c>
      <c r="G174" s="89">
        <f t="shared" si="5"/>
        <v>0</v>
      </c>
    </row>
    <row r="175" spans="1:7" x14ac:dyDescent="0.2">
      <c r="A175" s="46" t="s">
        <v>312</v>
      </c>
      <c r="B175" s="87" t="s">
        <v>313</v>
      </c>
      <c r="C175" s="87" t="s">
        <v>66</v>
      </c>
      <c r="D175" s="87" t="s">
        <v>405</v>
      </c>
      <c r="E175" s="88">
        <v>2015</v>
      </c>
      <c r="F175" s="86">
        <v>0</v>
      </c>
      <c r="G175" s="89">
        <f t="shared" si="5"/>
        <v>0</v>
      </c>
    </row>
    <row r="176" spans="1:7" s="84" customFormat="1" x14ac:dyDescent="0.2">
      <c r="A176" s="58"/>
      <c r="B176" s="87"/>
      <c r="C176" s="87"/>
      <c r="D176" s="87"/>
      <c r="E176" s="88"/>
      <c r="F176" s="96">
        <v>99.684595098862459</v>
      </c>
      <c r="G176" s="89">
        <v>1571309795.3118777</v>
      </c>
    </row>
    <row r="177" spans="7:7" x14ac:dyDescent="0.2">
      <c r="G177" s="93" t="s">
        <v>396</v>
      </c>
    </row>
    <row r="178" spans="7:7" x14ac:dyDescent="0.2">
      <c r="G178" s="45"/>
    </row>
  </sheetData>
  <autoFilter ref="A1:G177"/>
  <pageMargins left="0.70866141732283472" right="0.70866141732283472" top="0.74803149606299213" bottom="0.74803149606299213" header="0.31496062992125984" footer="0.31496062992125984"/>
  <pageSetup paperSize="8" scale="8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Publications</vt:lpstr>
      <vt:lpstr>Essais-Inclusions</vt:lpstr>
      <vt:lpstr>Enseignement</vt:lpstr>
      <vt:lpstr>Score global</vt:lpstr>
      <vt:lpstr>Montants</vt:lpstr>
      <vt:lpstr>Montants!Impression_des_titres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2018-05-11T12:43:52Z</dcterms:created>
  <dcterms:modified xsi:type="dcterms:W3CDTF">2018-05-17T09:00:52Z</dcterms:modified>
</cp:coreProperties>
</file>