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320" windowHeight="11640" tabRatio="395" activeTab="1"/>
  </bookViews>
  <sheets>
    <sheet name="Scores" sheetId="5" r:id="rId1"/>
    <sheet name="Dotations-2016" sheetId="30" r:id="rId2"/>
  </sheets>
  <definedNames>
    <definedName name="_xlnm._FilterDatabase" localSheetId="1" hidden="1">'Dotations-2016'!$C$1:$C$163</definedName>
    <definedName name="_xlnm._FilterDatabase" localSheetId="0" hidden="1">Scores!$K$1:$K$158</definedName>
    <definedName name="exp" localSheetId="1">#REF!</definedName>
    <definedName name="exp">#REF!</definedName>
    <definedName name="finess" localSheetId="1">#REF!</definedName>
    <definedName name="finess">#REF!</definedName>
  </definedNames>
  <calcPr calcId="125725"/>
</workbook>
</file>

<file path=xl/calcChain.xml><?xml version="1.0" encoding="utf-8"?>
<calcChain xmlns="http://schemas.openxmlformats.org/spreadsheetml/2006/main">
  <c r="K158" i="30"/>
  <c r="L158"/>
  <c r="M158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2"/>
  <c r="H55"/>
  <c r="H53"/>
  <c r="I53" s="1"/>
  <c r="H51"/>
  <c r="H50"/>
  <c r="I50" s="1"/>
  <c r="H48"/>
  <c r="H45"/>
  <c r="I45" s="1"/>
  <c r="G158"/>
  <c r="L156"/>
  <c r="L157"/>
  <c r="K156"/>
  <c r="K157"/>
  <c r="I55"/>
  <c r="I48"/>
  <c r="I44"/>
  <c r="I46"/>
  <c r="I47"/>
  <c r="I49"/>
  <c r="I52"/>
  <c r="I54"/>
  <c r="I60"/>
  <c r="I63"/>
  <c r="I64"/>
  <c r="I67"/>
  <c r="I69"/>
  <c r="I71"/>
  <c r="I74"/>
  <c r="I77"/>
  <c r="I81"/>
  <c r="I86"/>
  <c r="I87"/>
  <c r="I89"/>
  <c r="I93"/>
  <c r="I94"/>
  <c r="I100"/>
  <c r="I110"/>
  <c r="I113"/>
  <c r="I116"/>
  <c r="I117"/>
  <c r="I118"/>
  <c r="I122"/>
  <c r="I127"/>
  <c r="I128"/>
  <c r="I129"/>
  <c r="I145"/>
  <c r="I150"/>
  <c r="I151"/>
  <c r="H157"/>
  <c r="I157" s="1"/>
  <c r="H156"/>
  <c r="I156" s="1"/>
  <c r="H155"/>
  <c r="I155" s="1"/>
  <c r="H154"/>
  <c r="I154" s="1"/>
  <c r="H153"/>
  <c r="I153" s="1"/>
  <c r="H152"/>
  <c r="I152" s="1"/>
  <c r="H149"/>
  <c r="I149" s="1"/>
  <c r="H148"/>
  <c r="I148" s="1"/>
  <c r="H147"/>
  <c r="I147" s="1"/>
  <c r="H146"/>
  <c r="I146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6"/>
  <c r="I126" s="1"/>
  <c r="H125"/>
  <c r="I125" s="1"/>
  <c r="H124"/>
  <c r="I124" s="1"/>
  <c r="H123"/>
  <c r="I123" s="1"/>
  <c r="H121"/>
  <c r="I121" s="1"/>
  <c r="H120"/>
  <c r="I120" s="1"/>
  <c r="H119"/>
  <c r="I119" s="1"/>
  <c r="H115"/>
  <c r="I115" s="1"/>
  <c r="H114"/>
  <c r="I114" s="1"/>
  <c r="H112"/>
  <c r="I112" s="1"/>
  <c r="H111"/>
  <c r="I111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99"/>
  <c r="I99" s="1"/>
  <c r="H98"/>
  <c r="I98" s="1"/>
  <c r="H97"/>
  <c r="I97" s="1"/>
  <c r="H96"/>
  <c r="I96" s="1"/>
  <c r="H95"/>
  <c r="I95" s="1"/>
  <c r="H92"/>
  <c r="I92" s="1"/>
  <c r="H91"/>
  <c r="I91" s="1"/>
  <c r="H90"/>
  <c r="I90" s="1"/>
  <c r="H88"/>
  <c r="I88" s="1"/>
  <c r="H85"/>
  <c r="I85" s="1"/>
  <c r="H84"/>
  <c r="I84" s="1"/>
  <c r="H83"/>
  <c r="I83" s="1"/>
  <c r="H82"/>
  <c r="I82" s="1"/>
  <c r="H80"/>
  <c r="I80" s="1"/>
  <c r="H79"/>
  <c r="I79" s="1"/>
  <c r="H78"/>
  <c r="I78" s="1"/>
  <c r="H76"/>
  <c r="I76" s="1"/>
  <c r="H75"/>
  <c r="I75" s="1"/>
  <c r="H73"/>
  <c r="I73" s="1"/>
  <c r="H72"/>
  <c r="I72" s="1"/>
  <c r="H70"/>
  <c r="I70" s="1"/>
  <c r="H68"/>
  <c r="I68" s="1"/>
  <c r="H66"/>
  <c r="I66" s="1"/>
  <c r="H65"/>
  <c r="I65" s="1"/>
  <c r="H62"/>
  <c r="I62" s="1"/>
  <c r="H61"/>
  <c r="I61" s="1"/>
  <c r="H59"/>
  <c r="I59" s="1"/>
  <c r="H58"/>
  <c r="I58" s="1"/>
  <c r="H57"/>
  <c r="I57" s="1"/>
  <c r="H56"/>
  <c r="I56" s="1"/>
  <c r="I51"/>
  <c r="J154" l="1"/>
  <c r="J153"/>
  <c r="J152"/>
  <c r="J149"/>
  <c r="J148"/>
  <c r="J147"/>
  <c r="J146"/>
  <c r="J144"/>
  <c r="J143"/>
  <c r="J142"/>
  <c r="J141"/>
  <c r="J140"/>
  <c r="J139"/>
  <c r="J137"/>
  <c r="J136"/>
  <c r="J135"/>
  <c r="J134"/>
  <c r="J133"/>
  <c r="J132"/>
  <c r="J131"/>
  <c r="J130"/>
  <c r="J126"/>
  <c r="J125"/>
  <c r="J124"/>
  <c r="J123"/>
  <c r="J121"/>
  <c r="J120"/>
  <c r="J119"/>
  <c r="J115"/>
  <c r="J114"/>
  <c r="J112"/>
  <c r="J111"/>
  <c r="J109"/>
  <c r="J108"/>
  <c r="J107"/>
  <c r="J106"/>
  <c r="J105"/>
  <c r="J104"/>
  <c r="J102"/>
  <c r="J101"/>
  <c r="J99"/>
  <c r="J98"/>
  <c r="J97"/>
  <c r="J95"/>
  <c r="J92"/>
  <c r="J91"/>
  <c r="J90"/>
  <c r="J88"/>
  <c r="J85"/>
  <c r="J84"/>
  <c r="J83"/>
  <c r="J82"/>
  <c r="J80"/>
  <c r="J79"/>
  <c r="J78"/>
  <c r="J76"/>
  <c r="J75"/>
  <c r="J73"/>
  <c r="J72"/>
  <c r="J70"/>
  <c r="J68"/>
  <c r="J65"/>
  <c r="J62"/>
  <c r="J61"/>
  <c r="J59"/>
  <c r="J58"/>
  <c r="J57"/>
  <c r="J55"/>
  <c r="J51"/>
  <c r="J48"/>
  <c r="J44"/>
  <c r="J46"/>
  <c r="J47"/>
  <c r="J49"/>
  <c r="J52"/>
  <c r="J54"/>
  <c r="J56"/>
  <c r="J60"/>
  <c r="J63"/>
  <c r="J64"/>
  <c r="J66"/>
  <c r="J67"/>
  <c r="J69"/>
  <c r="J71"/>
  <c r="J74"/>
  <c r="J77"/>
  <c r="J81"/>
  <c r="J86"/>
  <c r="J87"/>
  <c r="J89"/>
  <c r="J93"/>
  <c r="J94"/>
  <c r="J96"/>
  <c r="J100"/>
  <c r="J103"/>
  <c r="J110"/>
  <c r="J113"/>
  <c r="J116"/>
  <c r="J117"/>
  <c r="J118"/>
  <c r="J122"/>
  <c r="J127"/>
  <c r="J128"/>
  <c r="J129"/>
  <c r="J138"/>
  <c r="J145"/>
  <c r="J150"/>
  <c r="J151"/>
  <c r="J155"/>
  <c r="J53"/>
  <c r="J50"/>
  <c r="J45"/>
  <c r="E158"/>
  <c r="F3" s="1"/>
  <c r="K68" i="5"/>
  <c r="J68"/>
  <c r="I68"/>
  <c r="G68"/>
  <c r="F68"/>
  <c r="E68"/>
  <c r="L151" i="30" l="1"/>
  <c r="K151"/>
  <c r="L145"/>
  <c r="K145"/>
  <c r="L129"/>
  <c r="K129"/>
  <c r="L127"/>
  <c r="K127"/>
  <c r="L118"/>
  <c r="K118"/>
  <c r="L116"/>
  <c r="K116"/>
  <c r="L110"/>
  <c r="K110"/>
  <c r="L100"/>
  <c r="K100"/>
  <c r="L94"/>
  <c r="K94"/>
  <c r="L89"/>
  <c r="K89"/>
  <c r="L86"/>
  <c r="K86"/>
  <c r="L71"/>
  <c r="K71"/>
  <c r="L67"/>
  <c r="K67"/>
  <c r="L64"/>
  <c r="K64"/>
  <c r="L60"/>
  <c r="K60"/>
  <c r="L58"/>
  <c r="K58"/>
  <c r="L61"/>
  <c r="K61"/>
  <c r="L65"/>
  <c r="K65"/>
  <c r="L70"/>
  <c r="K70"/>
  <c r="L73"/>
  <c r="K73"/>
  <c r="L76"/>
  <c r="K76"/>
  <c r="L79"/>
  <c r="K79"/>
  <c r="L82"/>
  <c r="K82"/>
  <c r="L84"/>
  <c r="K84"/>
  <c r="L88"/>
  <c r="K88"/>
  <c r="L91"/>
  <c r="K91"/>
  <c r="L95"/>
  <c r="K95"/>
  <c r="L98"/>
  <c r="K98"/>
  <c r="L104"/>
  <c r="K104"/>
  <c r="L106"/>
  <c r="K106"/>
  <c r="L108"/>
  <c r="K108"/>
  <c r="L111"/>
  <c r="K111"/>
  <c r="L114"/>
  <c r="K114"/>
  <c r="L119"/>
  <c r="K119"/>
  <c r="L121"/>
  <c r="K121"/>
  <c r="L124"/>
  <c r="K124"/>
  <c r="L126"/>
  <c r="K126"/>
  <c r="L131"/>
  <c r="K131"/>
  <c r="L133"/>
  <c r="K133"/>
  <c r="L135"/>
  <c r="K135"/>
  <c r="L137"/>
  <c r="K137"/>
  <c r="L140"/>
  <c r="K140"/>
  <c r="L142"/>
  <c r="K142"/>
  <c r="L144"/>
  <c r="K144"/>
  <c r="L147"/>
  <c r="K147"/>
  <c r="L149"/>
  <c r="K149"/>
  <c r="L153"/>
  <c r="K153"/>
  <c r="L50"/>
  <c r="K50"/>
  <c r="L155"/>
  <c r="K155"/>
  <c r="L150"/>
  <c r="K150"/>
  <c r="L138"/>
  <c r="K138"/>
  <c r="L128"/>
  <c r="K128"/>
  <c r="L122"/>
  <c r="K122"/>
  <c r="L117"/>
  <c r="K117"/>
  <c r="L113"/>
  <c r="K113"/>
  <c r="L103"/>
  <c r="K103"/>
  <c r="L96"/>
  <c r="K96"/>
  <c r="L93"/>
  <c r="K93"/>
  <c r="L87"/>
  <c r="K87"/>
  <c r="L81"/>
  <c r="K81"/>
  <c r="L74"/>
  <c r="K74"/>
  <c r="L69"/>
  <c r="K69"/>
  <c r="L66"/>
  <c r="K66"/>
  <c r="L63"/>
  <c r="K63"/>
  <c r="L56"/>
  <c r="K56"/>
  <c r="L44"/>
  <c r="K44"/>
  <c r="L57"/>
  <c r="K57"/>
  <c r="L59"/>
  <c r="K59"/>
  <c r="L62"/>
  <c r="K62"/>
  <c r="L68"/>
  <c r="K68"/>
  <c r="L72"/>
  <c r="K72"/>
  <c r="L75"/>
  <c r="K75"/>
  <c r="L78"/>
  <c r="K78"/>
  <c r="L80"/>
  <c r="K80"/>
  <c r="L83"/>
  <c r="K83"/>
  <c r="L85"/>
  <c r="K85"/>
  <c r="L90"/>
  <c r="K90"/>
  <c r="L92"/>
  <c r="K92"/>
  <c r="L97"/>
  <c r="K97"/>
  <c r="L99"/>
  <c r="K99"/>
  <c r="L102"/>
  <c r="K102"/>
  <c r="L105"/>
  <c r="K105"/>
  <c r="L107"/>
  <c r="K107"/>
  <c r="L109"/>
  <c r="K109"/>
  <c r="L112"/>
  <c r="K112"/>
  <c r="L115"/>
  <c r="K115"/>
  <c r="L120"/>
  <c r="K120"/>
  <c r="L123"/>
  <c r="K123"/>
  <c r="L125"/>
  <c r="K125"/>
  <c r="L130"/>
  <c r="K130"/>
  <c r="L132"/>
  <c r="K132"/>
  <c r="L134"/>
  <c r="K134"/>
  <c r="L136"/>
  <c r="K136"/>
  <c r="L139"/>
  <c r="K139"/>
  <c r="L141"/>
  <c r="K141"/>
  <c r="L143"/>
  <c r="K143"/>
  <c r="L146"/>
  <c r="K146"/>
  <c r="L148"/>
  <c r="K148"/>
  <c r="L152"/>
  <c r="K152"/>
  <c r="L154"/>
  <c r="K154"/>
  <c r="L77"/>
  <c r="K77"/>
  <c r="L101"/>
  <c r="K101"/>
  <c r="L54"/>
  <c r="K54"/>
  <c r="L52"/>
  <c r="K52"/>
  <c r="L48"/>
  <c r="K48"/>
  <c r="L47"/>
  <c r="K47"/>
  <c r="L49"/>
  <c r="K49"/>
  <c r="L46"/>
  <c r="K46"/>
  <c r="K45"/>
  <c r="L45"/>
  <c r="L55"/>
  <c r="K55"/>
  <c r="K53"/>
  <c r="L53"/>
  <c r="L51"/>
  <c r="K51"/>
  <c r="G3"/>
  <c r="H3" s="1"/>
  <c r="F154"/>
  <c r="F146"/>
  <c r="F130"/>
  <c r="F122"/>
  <c r="F114"/>
  <c r="F106"/>
  <c r="F98"/>
  <c r="F90"/>
  <c r="F82"/>
  <c r="F74"/>
  <c r="F66"/>
  <c r="F58"/>
  <c r="F50"/>
  <c r="F42"/>
  <c r="G42" s="1"/>
  <c r="I42" s="1"/>
  <c r="F34"/>
  <c r="G34" s="1"/>
  <c r="I34" s="1"/>
  <c r="F18"/>
  <c r="G18" s="1"/>
  <c r="H18" s="1"/>
  <c r="F10"/>
  <c r="G10" s="1"/>
  <c r="H10" s="1"/>
  <c r="F2"/>
  <c r="G2" s="1"/>
  <c r="H2" s="1"/>
  <c r="F150"/>
  <c r="F142"/>
  <c r="F134"/>
  <c r="F126"/>
  <c r="F118"/>
  <c r="F110"/>
  <c r="F102"/>
  <c r="F94"/>
  <c r="F86"/>
  <c r="F78"/>
  <c r="F70"/>
  <c r="F62"/>
  <c r="F54"/>
  <c r="F46"/>
  <c r="F38"/>
  <c r="G38" s="1"/>
  <c r="I38" s="1"/>
  <c r="F30"/>
  <c r="G30" s="1"/>
  <c r="H30" s="1"/>
  <c r="F22"/>
  <c r="G22" s="1"/>
  <c r="H22" s="1"/>
  <c r="F14"/>
  <c r="G14" s="1"/>
  <c r="H14" s="1"/>
  <c r="F6"/>
  <c r="G6" s="1"/>
  <c r="H6" s="1"/>
  <c r="F138"/>
  <c r="F26"/>
  <c r="G26" s="1"/>
  <c r="H26" s="1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76"/>
  <c r="F72"/>
  <c r="F68"/>
  <c r="F64"/>
  <c r="F60"/>
  <c r="F56"/>
  <c r="F52"/>
  <c r="F48"/>
  <c r="F44"/>
  <c r="F40"/>
  <c r="G40" s="1"/>
  <c r="I40" s="1"/>
  <c r="F36"/>
  <c r="G36" s="1"/>
  <c r="I36" s="1"/>
  <c r="F32"/>
  <c r="G32" s="1"/>
  <c r="H32" s="1"/>
  <c r="F28"/>
  <c r="G28" s="1"/>
  <c r="I28" s="1"/>
  <c r="F24"/>
  <c r="G24" s="1"/>
  <c r="H24" s="1"/>
  <c r="F20"/>
  <c r="G20" s="1"/>
  <c r="H20" s="1"/>
  <c r="F16"/>
  <c r="G16" s="1"/>
  <c r="H16" s="1"/>
  <c r="F12"/>
  <c r="G12" s="1"/>
  <c r="H12" s="1"/>
  <c r="F8"/>
  <c r="G8" s="1"/>
  <c r="H8" s="1"/>
  <c r="F4"/>
  <c r="G4" s="1"/>
  <c r="H4" s="1"/>
  <c r="F157"/>
  <c r="F155"/>
  <c r="F153"/>
  <c r="F151"/>
  <c r="F149"/>
  <c r="F147"/>
  <c r="F145"/>
  <c r="F143"/>
  <c r="F141"/>
  <c r="F139"/>
  <c r="F137"/>
  <c r="F135"/>
  <c r="F133"/>
  <c r="F131"/>
  <c r="F129"/>
  <c r="F127"/>
  <c r="F125"/>
  <c r="F123"/>
  <c r="F121"/>
  <c r="F119"/>
  <c r="F117"/>
  <c r="F115"/>
  <c r="F113"/>
  <c r="F111"/>
  <c r="F109"/>
  <c r="F107"/>
  <c r="F105"/>
  <c r="F103"/>
  <c r="F101"/>
  <c r="F99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G43" s="1"/>
  <c r="H43" s="1"/>
  <c r="F41"/>
  <c r="G41" s="1"/>
  <c r="I41" s="1"/>
  <c r="F39"/>
  <c r="G39" s="1"/>
  <c r="H39" s="1"/>
  <c r="F37"/>
  <c r="G37" s="1"/>
  <c r="I37" s="1"/>
  <c r="F35"/>
  <c r="G35" s="1"/>
  <c r="I35" s="1"/>
  <c r="F33"/>
  <c r="G33" s="1"/>
  <c r="I33" s="1"/>
  <c r="F31"/>
  <c r="G31" s="1"/>
  <c r="H31" s="1"/>
  <c r="F29"/>
  <c r="G29" s="1"/>
  <c r="I29" s="1"/>
  <c r="F27"/>
  <c r="G27" s="1"/>
  <c r="I27" s="1"/>
  <c r="F25"/>
  <c r="G25" s="1"/>
  <c r="H25" s="1"/>
  <c r="F23"/>
  <c r="G23" s="1"/>
  <c r="H23" s="1"/>
  <c r="F21"/>
  <c r="G21" s="1"/>
  <c r="H21" s="1"/>
  <c r="F19"/>
  <c r="G19" s="1"/>
  <c r="H19" s="1"/>
  <c r="F17"/>
  <c r="G17" s="1"/>
  <c r="H17" s="1"/>
  <c r="F15"/>
  <c r="G15" s="1"/>
  <c r="H15" s="1"/>
  <c r="F13"/>
  <c r="G13" s="1"/>
  <c r="I13" s="1"/>
  <c r="F11"/>
  <c r="G11" s="1"/>
  <c r="H11" s="1"/>
  <c r="F9"/>
  <c r="G9" s="1"/>
  <c r="I9" s="1"/>
  <c r="F7"/>
  <c r="G7" s="1"/>
  <c r="H7" s="1"/>
  <c r="F5"/>
  <c r="G5" s="1"/>
  <c r="H5" s="1"/>
  <c r="I17" l="1"/>
  <c r="J17" s="1"/>
  <c r="I25"/>
  <c r="J25" s="1"/>
  <c r="I8"/>
  <c r="J8" s="1"/>
  <c r="I24"/>
  <c r="J24" s="1"/>
  <c r="I26"/>
  <c r="J26" s="1"/>
  <c r="I6"/>
  <c r="J6" s="1"/>
  <c r="I10"/>
  <c r="J10" s="1"/>
  <c r="I7"/>
  <c r="J7" s="1"/>
  <c r="I11"/>
  <c r="J11" s="1"/>
  <c r="I15"/>
  <c r="J15" s="1"/>
  <c r="I19"/>
  <c r="J19" s="1"/>
  <c r="I23"/>
  <c r="J23" s="1"/>
  <c r="I31"/>
  <c r="J31" s="1"/>
  <c r="I39"/>
  <c r="J39" s="1"/>
  <c r="I43"/>
  <c r="J43" s="1"/>
  <c r="I4"/>
  <c r="J4" s="1"/>
  <c r="I12"/>
  <c r="J12" s="1"/>
  <c r="I20"/>
  <c r="J20" s="1"/>
  <c r="I14"/>
  <c r="J14" s="1"/>
  <c r="I30"/>
  <c r="J30" s="1"/>
  <c r="I18"/>
  <c r="J18" s="1"/>
  <c r="I3"/>
  <c r="J3" s="1"/>
  <c r="I5"/>
  <c r="J5" s="1"/>
  <c r="I21"/>
  <c r="J21" s="1"/>
  <c r="I16"/>
  <c r="J16" s="1"/>
  <c r="I32"/>
  <c r="J32" s="1"/>
  <c r="I22"/>
  <c r="J22" s="1"/>
  <c r="H158"/>
  <c r="J9"/>
  <c r="J33"/>
  <c r="J37"/>
  <c r="J40"/>
  <c r="J38"/>
  <c r="J34"/>
  <c r="J27"/>
  <c r="J35"/>
  <c r="J28"/>
  <c r="J36"/>
  <c r="J42"/>
  <c r="J13"/>
  <c r="J29"/>
  <c r="J41"/>
  <c r="I2"/>
  <c r="L13" l="1"/>
  <c r="K13"/>
  <c r="L33"/>
  <c r="K33"/>
  <c r="L29"/>
  <c r="K29"/>
  <c r="L42"/>
  <c r="K42"/>
  <c r="L28"/>
  <c r="K28"/>
  <c r="L27"/>
  <c r="K27"/>
  <c r="L38"/>
  <c r="K38"/>
  <c r="L37"/>
  <c r="K37"/>
  <c r="L9"/>
  <c r="K9"/>
  <c r="L22"/>
  <c r="K22"/>
  <c r="L16"/>
  <c r="K16"/>
  <c r="L5"/>
  <c r="K5"/>
  <c r="L18"/>
  <c r="K18"/>
  <c r="L14"/>
  <c r="K14"/>
  <c r="L12"/>
  <c r="K12"/>
  <c r="L43"/>
  <c r="K43"/>
  <c r="L31"/>
  <c r="K31"/>
  <c r="L19"/>
  <c r="K19"/>
  <c r="L11"/>
  <c r="K11"/>
  <c r="L10"/>
  <c r="K10"/>
  <c r="L26"/>
  <c r="K26"/>
  <c r="L8"/>
  <c r="K8"/>
  <c r="L17"/>
  <c r="K17"/>
  <c r="L41"/>
  <c r="K41"/>
  <c r="L36"/>
  <c r="K36"/>
  <c r="L35"/>
  <c r="K35"/>
  <c r="L34"/>
  <c r="K34"/>
  <c r="L40"/>
  <c r="K40"/>
  <c r="L32"/>
  <c r="K32"/>
  <c r="L21"/>
  <c r="K21"/>
  <c r="L3"/>
  <c r="K3"/>
  <c r="L30"/>
  <c r="K30"/>
  <c r="L20"/>
  <c r="K20"/>
  <c r="L4"/>
  <c r="K4"/>
  <c r="L39"/>
  <c r="K39"/>
  <c r="K23"/>
  <c r="L23"/>
  <c r="L15"/>
  <c r="K15"/>
  <c r="L7"/>
  <c r="K7"/>
  <c r="L6"/>
  <c r="K6"/>
  <c r="L24"/>
  <c r="K24"/>
  <c r="L25"/>
  <c r="K25"/>
  <c r="J2"/>
  <c r="I158"/>
  <c r="J158"/>
  <c r="L2" l="1"/>
  <c r="K2"/>
  <c r="G158" i="5" l="1"/>
  <c r="I158"/>
  <c r="J158"/>
  <c r="K15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2"/>
  <c r="L158" s="1"/>
  <c r="H3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2"/>
  <c r="H158" s="1"/>
  <c r="M4" l="1"/>
  <c r="M6"/>
  <c r="M8"/>
  <c r="M10"/>
  <c r="M12"/>
  <c r="M14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86"/>
  <c r="M88"/>
  <c r="M90"/>
  <c r="M92"/>
  <c r="M94"/>
  <c r="M96"/>
  <c r="M98"/>
  <c r="M100"/>
  <c r="M102"/>
  <c r="M104"/>
  <c r="M106"/>
  <c r="M108"/>
  <c r="M110"/>
  <c r="M112"/>
  <c r="M114"/>
  <c r="M116"/>
  <c r="M118"/>
  <c r="M120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M156"/>
  <c r="M2"/>
  <c r="M3"/>
  <c r="M5"/>
  <c r="M7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97"/>
  <c r="M99"/>
  <c r="M101"/>
  <c r="M103"/>
  <c r="M105"/>
  <c r="M107"/>
  <c r="M109"/>
  <c r="M111"/>
  <c r="M113"/>
  <c r="M115"/>
  <c r="M117"/>
  <c r="M119"/>
  <c r="M121"/>
  <c r="M123"/>
  <c r="M125"/>
  <c r="M127"/>
  <c r="M129"/>
  <c r="M131"/>
  <c r="M133"/>
  <c r="M135"/>
  <c r="M137"/>
  <c r="M139"/>
  <c r="M141"/>
  <c r="M143"/>
  <c r="M145"/>
  <c r="M147"/>
  <c r="M149"/>
  <c r="M151"/>
  <c r="M153"/>
  <c r="M155"/>
  <c r="M157"/>
  <c r="F158"/>
  <c r="E158"/>
  <c r="M158" l="1"/>
</calcChain>
</file>

<file path=xl/sharedStrings.xml><?xml version="1.0" encoding="utf-8"?>
<sst xmlns="http://schemas.openxmlformats.org/spreadsheetml/2006/main" count="1277" uniqueCount="365">
  <si>
    <t>Raison Sociale</t>
  </si>
  <si>
    <t>Statut</t>
  </si>
  <si>
    <t>Région</t>
  </si>
  <si>
    <t>510000029</t>
  </si>
  <si>
    <t>CHU DE REIMS</t>
  </si>
  <si>
    <t>CHR</t>
  </si>
  <si>
    <t>Alsace Champagne-Ardenne Lorraine</t>
  </si>
  <si>
    <t>510000060</t>
  </si>
  <si>
    <t>CH D'EPERNAY</t>
  </si>
  <si>
    <t>CH</t>
  </si>
  <si>
    <t>510000516</t>
  </si>
  <si>
    <t>INSTITUT JEAN GODINOT</t>
  </si>
  <si>
    <t>CLCC</t>
  </si>
  <si>
    <t>540001286</t>
  </si>
  <si>
    <t>CENTRE ALEXIS VAUTRIN</t>
  </si>
  <si>
    <t>540020112</t>
  </si>
  <si>
    <t>CHU DE NANCY</t>
  </si>
  <si>
    <t>550003354</t>
  </si>
  <si>
    <t>CH BAR-LE-DUC</t>
  </si>
  <si>
    <t>570005165</t>
  </si>
  <si>
    <t>CHR METZ-THIONVILLE</t>
  </si>
  <si>
    <t>670000033</t>
  </si>
  <si>
    <t>CENTRE PAUL STRAUSS</t>
  </si>
  <si>
    <t>670780055</t>
  </si>
  <si>
    <t>HOPITAUX UNIVERSITAIRES DE STRASBOURG</t>
  </si>
  <si>
    <t>680000973</t>
  </si>
  <si>
    <t>CH DE COLMAR</t>
  </si>
  <si>
    <t>680020336</t>
  </si>
  <si>
    <t>CH DE MULHOUSE</t>
  </si>
  <si>
    <t>880007059</t>
  </si>
  <si>
    <t>CH INTERCOMMUNAL D'EPINAL</t>
  </si>
  <si>
    <t>170024194</t>
  </si>
  <si>
    <t>GH LA ROCHELLE-RE-AUNIS</t>
  </si>
  <si>
    <t>Aquitaine Limousin Poitou-Charentes</t>
  </si>
  <si>
    <t>240000117</t>
  </si>
  <si>
    <t>CH DE PERIGUEUX</t>
  </si>
  <si>
    <t>330000274</t>
  </si>
  <si>
    <t>POLYCLINIQUE BORDEAUX NORD AQUITAINE</t>
  </si>
  <si>
    <t>CLINIQUE</t>
  </si>
  <si>
    <t>330000662</t>
  </si>
  <si>
    <t>INSTITUT BERGONIE</t>
  </si>
  <si>
    <t>330021429</t>
  </si>
  <si>
    <t>CLINIQUE DU SPORT BORDEAUX-MERIGNAC</t>
  </si>
  <si>
    <t>330781196</t>
  </si>
  <si>
    <t>CHU HOPITAUX DE BORDEAUX</t>
  </si>
  <si>
    <t>330781287</t>
  </si>
  <si>
    <t>CH CHARLES PERRENS</t>
  </si>
  <si>
    <t>CHS</t>
  </si>
  <si>
    <t>470000316</t>
  </si>
  <si>
    <t>CH D'AGEN</t>
  </si>
  <si>
    <t>640780417</t>
  </si>
  <si>
    <t>CH INTERCOMMUNAL DE LA COTE BASQUE</t>
  </si>
  <si>
    <t>640781290</t>
  </si>
  <si>
    <t>CH DE PAU</t>
  </si>
  <si>
    <t>860013077</t>
  </si>
  <si>
    <t>CHR DE POITIERS</t>
  </si>
  <si>
    <t>860780048</t>
  </si>
  <si>
    <t>CH HENRI LABORIT</t>
  </si>
  <si>
    <t>870000015</t>
  </si>
  <si>
    <t>CHU DE LIMOGES</t>
  </si>
  <si>
    <t>030780118</t>
  </si>
  <si>
    <t>CH DE VICHY</t>
  </si>
  <si>
    <t>Auvergne Rhône-Alpes</t>
  </si>
  <si>
    <t>070780358</t>
  </si>
  <si>
    <t>CH ARDECHE NORD</t>
  </si>
  <si>
    <t>380780049</t>
  </si>
  <si>
    <t>CH DE BOURGOIN-JALLIEU</t>
  </si>
  <si>
    <t>380780080</t>
  </si>
  <si>
    <t>CHU GRENOBLE</t>
  </si>
  <si>
    <t>420013492</t>
  </si>
  <si>
    <t>INSTITUT CANCEROLOGIE LUCIEN NEUWIRTH</t>
  </si>
  <si>
    <t>420784878</t>
  </si>
  <si>
    <t>CHU SAINT-ETIENNE</t>
  </si>
  <si>
    <t>630000479</t>
  </si>
  <si>
    <t>CENTRE REGIONAL JEAN PERRIN</t>
  </si>
  <si>
    <t>630780989</t>
  </si>
  <si>
    <t>CHU DE CLERMONT-FERRAND</t>
  </si>
  <si>
    <t>690000880</t>
  </si>
  <si>
    <t>CENTRE LEON BERARD</t>
  </si>
  <si>
    <t>690002068</t>
  </si>
  <si>
    <t>INFIRMERIE PROTESTANTE DE LYON</t>
  </si>
  <si>
    <t>EBNL</t>
  </si>
  <si>
    <t>690780101</t>
  </si>
  <si>
    <t>CH LE VINATIER</t>
  </si>
  <si>
    <t>690781810</t>
  </si>
  <si>
    <t>HOSPICES CIVILS DE LYON</t>
  </si>
  <si>
    <t>690782222</t>
  </si>
  <si>
    <t>CH DE VILLEFRANCHE SUR SAONE</t>
  </si>
  <si>
    <t>690805361</t>
  </si>
  <si>
    <t>CH SAINT-JOSEPH/SAINT-LUC - GH MUTUALISTE DE GRENOBLE</t>
  </si>
  <si>
    <t>730000015</t>
  </si>
  <si>
    <t>CH DE CHAMBERY</t>
  </si>
  <si>
    <t>740781133</t>
  </si>
  <si>
    <t>CH ANNECY-GENEVOIS</t>
  </si>
  <si>
    <t>740790258</t>
  </si>
  <si>
    <t>CH ALPES-LEMAN</t>
  </si>
  <si>
    <t>740790381</t>
  </si>
  <si>
    <t>CH HOPITAUX DU LEMAN</t>
  </si>
  <si>
    <t>210780581</t>
  </si>
  <si>
    <t>CHU DIJON</t>
  </si>
  <si>
    <t>Bourgogne Franche-Comté</t>
  </si>
  <si>
    <t>210987731</t>
  </si>
  <si>
    <t>CENTRE GEORGES-FRANCOIS LECLERC</t>
  </si>
  <si>
    <t>250000015</t>
  </si>
  <si>
    <t>CHU DE BESANCON</t>
  </si>
  <si>
    <t>710780263</t>
  </si>
  <si>
    <t>CH DE MACON</t>
  </si>
  <si>
    <t>710780958</t>
  </si>
  <si>
    <t>CH DE CHALON SUR SAONE</t>
  </si>
  <si>
    <t>890000037</t>
  </si>
  <si>
    <t>CH D'AUXERRE</t>
  </si>
  <si>
    <t>900000365</t>
  </si>
  <si>
    <t>CH DE BELFORT-MONTBELIARD</t>
  </si>
  <si>
    <t>220000020</t>
  </si>
  <si>
    <t>CH DE SAINT BRIEUC</t>
  </si>
  <si>
    <t>Bretagne</t>
  </si>
  <si>
    <t>220000640</t>
  </si>
  <si>
    <t>CLINIQUE ARMORICAINE DE RADIOLOGIE</t>
  </si>
  <si>
    <t>290000017</t>
  </si>
  <si>
    <t>CHRU DE BREST</t>
  </si>
  <si>
    <t>290021542</t>
  </si>
  <si>
    <t>CH DE MORLAIX</t>
  </si>
  <si>
    <t>350000022</t>
  </si>
  <si>
    <t>CH DE SAINT MALO</t>
  </si>
  <si>
    <t>350000303</t>
  </si>
  <si>
    <t>CHP ST-GREGOIRE</t>
  </si>
  <si>
    <t>350002812</t>
  </si>
  <si>
    <t>CENTRE EUGÈNE MARQUIS</t>
  </si>
  <si>
    <t>350005179</t>
  </si>
  <si>
    <t>CHU DE RENNES</t>
  </si>
  <si>
    <t>560005746</t>
  </si>
  <si>
    <t>CH BRETAGNE SUD</t>
  </si>
  <si>
    <t>560023210</t>
  </si>
  <si>
    <t>280000134</t>
  </si>
  <si>
    <t>CH DE CHARTRES</t>
  </si>
  <si>
    <t>Centre</t>
  </si>
  <si>
    <t>370000481</t>
  </si>
  <si>
    <t>CHRU DE TOURS</t>
  </si>
  <si>
    <t>450000088</t>
  </si>
  <si>
    <t>CHR D'ORLEANS</t>
  </si>
  <si>
    <t>750000523</t>
  </si>
  <si>
    <t>GH ST-JOSEPH - LEOPOLD BELLAN</t>
  </si>
  <si>
    <t>Ile-de-France</t>
  </si>
  <si>
    <t>750000549</t>
  </si>
  <si>
    <t>FONDATION OPHTALMOLOGIQUE ROTHSCHILD</t>
  </si>
  <si>
    <t>750006728</t>
  </si>
  <si>
    <t>GH DIACONESSES CROIX ST-SIMON</t>
  </si>
  <si>
    <t>750050932</t>
  </si>
  <si>
    <t>UNICANCER</t>
  </si>
  <si>
    <t>GCS</t>
  </si>
  <si>
    <t>750056277</t>
  </si>
  <si>
    <t>GCS GDS RECHERCHE ET ENSEIGNEMENT</t>
  </si>
  <si>
    <t>750110025</t>
  </si>
  <si>
    <t>750140014</t>
  </si>
  <si>
    <t>CH STE-ANNE</t>
  </si>
  <si>
    <t>750150104</t>
  </si>
  <si>
    <t>INSTITUT MUTUALISTE MONTSOURIS - CLINIQUE MUTUALISTE DE L'ESTUAIRE</t>
  </si>
  <si>
    <t>750160012</t>
  </si>
  <si>
    <t>INSTUTUT CURIE - SAINT-CLOUD</t>
  </si>
  <si>
    <t>750712184</t>
  </si>
  <si>
    <t>AP-HP</t>
  </si>
  <si>
    <t>750720468</t>
  </si>
  <si>
    <t>HOPITAL PRIVE COGNACQ-JAY</t>
  </si>
  <si>
    <t>750810814</t>
  </si>
  <si>
    <t>SERVICE DE SANTE DES ARMEES</t>
  </si>
  <si>
    <t>SSA</t>
  </si>
  <si>
    <t>770020030</t>
  </si>
  <si>
    <t>GH EST FRANCILIEN</t>
  </si>
  <si>
    <t>770110054</t>
  </si>
  <si>
    <t>CH DE MELUN</t>
  </si>
  <si>
    <t>780000287</t>
  </si>
  <si>
    <t>CH DE MANTES LA JOLIE</t>
  </si>
  <si>
    <t>780001236</t>
  </si>
  <si>
    <t>CH INTERCOMMUNAL DE POISSY ST-GERMAIN</t>
  </si>
  <si>
    <t>780110078</t>
  </si>
  <si>
    <t>CH DE VERSAILLES</t>
  </si>
  <si>
    <t>910002773</t>
  </si>
  <si>
    <t>CH SUD FRANCILIEN</t>
  </si>
  <si>
    <t>910019447</t>
  </si>
  <si>
    <t>CH SUD ESSONNE</t>
  </si>
  <si>
    <t>910110063</t>
  </si>
  <si>
    <t>CH D'ORSAY</t>
  </si>
  <si>
    <t>920000650</t>
  </si>
  <si>
    <t>HOPITAL FOCH - FRANCO BRITANNIQUE - MAISON JEANNE GARNIER</t>
  </si>
  <si>
    <t>920000684</t>
  </si>
  <si>
    <t>CENTRE CHIRURGICAL MARIE LANNELONGUE</t>
  </si>
  <si>
    <t>920110020</t>
  </si>
  <si>
    <t>C.A.S.H. DE NANTERRE</t>
  </si>
  <si>
    <t>920810736</t>
  </si>
  <si>
    <t>CLINIQUE AMBROISE PARE</t>
  </si>
  <si>
    <t>930021480</t>
  </si>
  <si>
    <t>GH INTERCOMMUNAL DU RAINCY-MONTFERMEIL</t>
  </si>
  <si>
    <t>930140025</t>
  </si>
  <si>
    <t>EPS DE VILLE-EVRARD</t>
  </si>
  <si>
    <t>940000664</t>
  </si>
  <si>
    <t>GUSTAVE ROUSSY</t>
  </si>
  <si>
    <t>940016819</t>
  </si>
  <si>
    <t>HOPITAUX DE ST-MAURICE</t>
  </si>
  <si>
    <t>940110018</t>
  </si>
  <si>
    <t>CH INTERCOMMUNAL DE CRETEIL</t>
  </si>
  <si>
    <t>940140015</t>
  </si>
  <si>
    <t>FONDATION VALLEE</t>
  </si>
  <si>
    <t>940150014</t>
  </si>
  <si>
    <t>HOPITAL SAINTE-CAMILLE</t>
  </si>
  <si>
    <t>950013870</t>
  </si>
  <si>
    <t>HOPITAL SIMONE WEIL</t>
  </si>
  <si>
    <t>950110015</t>
  </si>
  <si>
    <t>CH D'ARGENTEUIL</t>
  </si>
  <si>
    <t>950110080</t>
  </si>
  <si>
    <t>CH DE PONTOISE</t>
  </si>
  <si>
    <t>300780038</t>
  </si>
  <si>
    <t>CHU DE NIMES</t>
  </si>
  <si>
    <t>Languedoc Roussillon Midi-Pyrénées</t>
  </si>
  <si>
    <t>310000054</t>
  </si>
  <si>
    <t>CLINIQUE SARRUS-TEINTURIERS</t>
  </si>
  <si>
    <t>310000096</t>
  </si>
  <si>
    <t>CLINIQUE PASTEUR</t>
  </si>
  <si>
    <t>310781406</t>
  </si>
  <si>
    <t>CHU DE TOULOUSE</t>
  </si>
  <si>
    <t>310782347</t>
  </si>
  <si>
    <t>INSTITUT CLAUDIUS REGAUD</t>
  </si>
  <si>
    <t>310788799</t>
  </si>
  <si>
    <t>CLINIQUE MEDIPOLE GARONNE</t>
  </si>
  <si>
    <t>340000207</t>
  </si>
  <si>
    <t>CENTRE PAUL LAMARQUE</t>
  </si>
  <si>
    <t>340780055</t>
  </si>
  <si>
    <t>CH DE BEZIERS</t>
  </si>
  <si>
    <t>340780477</t>
  </si>
  <si>
    <t>CHU DE MONTPELLIER</t>
  </si>
  <si>
    <t>660780180</t>
  </si>
  <si>
    <t>CH DE PERPIGNAN</t>
  </si>
  <si>
    <t>020000063</t>
  </si>
  <si>
    <t>CH DE SAINT QUENTIN</t>
  </si>
  <si>
    <t>Nord Pas-de-Calais Picardie</t>
  </si>
  <si>
    <t>590000188</t>
  </si>
  <si>
    <t>CENTRE OSCAR LAMBRET</t>
  </si>
  <si>
    <t>590051801</t>
  </si>
  <si>
    <t>590780193</t>
  </si>
  <si>
    <t>CHRU DE LILLE</t>
  </si>
  <si>
    <t>590781415</t>
  </si>
  <si>
    <t>CH DE DUNKERQUE</t>
  </si>
  <si>
    <t>590781803</t>
  </si>
  <si>
    <t>CH SAMBRE-AVESNOIS</t>
  </si>
  <si>
    <t>590781902</t>
  </si>
  <si>
    <t>CH DE TOURCOING</t>
  </si>
  <si>
    <t>590782215</t>
  </si>
  <si>
    <t>CH DE VALENCIENNES</t>
  </si>
  <si>
    <t>590782421</t>
  </si>
  <si>
    <t>CH DE ROUBAIX</t>
  </si>
  <si>
    <t>600100721</t>
  </si>
  <si>
    <t>CH INTERCOMMUNAL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</si>
  <si>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</si>
  <si>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</si>
  <si>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</si>
  <si>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</si>
  <si>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</si>
  <si>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</si>
  <si>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</si>
  <si>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</si>
  <si>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620103440</t>
  </si>
  <si>
    <t>CH DE BOULOGNE</t>
  </si>
  <si>
    <t>800000044</t>
  </si>
  <si>
    <t>CHU D'AMIENS</t>
  </si>
  <si>
    <t>800000119</t>
  </si>
  <si>
    <t>CH PHILIPPE PINEL</t>
  </si>
  <si>
    <t>140000100</t>
  </si>
  <si>
    <t>CHU DE CAEN</t>
  </si>
  <si>
    <t>Normandie</t>
  </si>
  <si>
    <t>140000555</t>
  </si>
  <si>
    <t>CENTRE FRANCOIS BACLESSE</t>
  </si>
  <si>
    <t>500000013</t>
  </si>
  <si>
    <t>CH PUBLIC DU COTENTIN</t>
  </si>
  <si>
    <t>760000166</t>
  </si>
  <si>
    <t>CENTRE HENRI BECQUEREL</t>
  </si>
  <si>
    <t>760000315</t>
  </si>
  <si>
    <t>CLINIQUE MATHILDE</t>
  </si>
  <si>
    <t>760780239</t>
  </si>
  <si>
    <t>CHU DE ROUEN</t>
  </si>
  <si>
    <t>760780726</t>
  </si>
  <si>
    <t>GH DU HAVRE</t>
  </si>
  <si>
    <t>440000057</t>
  </si>
  <si>
    <t>CH DE SAINT-NAZAIRE</t>
  </si>
  <si>
    <t>Pays de la Loire</t>
  </si>
  <si>
    <t>440000289</t>
  </si>
  <si>
    <t>CHU DE NANTES</t>
  </si>
  <si>
    <t>490000031</t>
  </si>
  <si>
    <t>CHU D'ANGERS</t>
  </si>
  <si>
    <t>490017258</t>
  </si>
  <si>
    <t>INSTITUT DE CANCEROLOGIE DE L'OUEST</t>
  </si>
  <si>
    <t>720000025</t>
  </si>
  <si>
    <t>CH DU MANS</t>
  </si>
  <si>
    <t>850000019</t>
  </si>
  <si>
    <t>CH DE LA ROCHE/YON</t>
  </si>
  <si>
    <t>060000528</t>
  </si>
  <si>
    <t>CENTRE ANTOINE LACASSAGNE</t>
  </si>
  <si>
    <t>Provence Alpes Côte d'Azur</t>
  </si>
  <si>
    <t>060785011</t>
  </si>
  <si>
    <t>CHU DE NICE - FONDATION LENVAL</t>
  </si>
  <si>
    <t>130001647</t>
  </si>
  <si>
    <t>INSTITUT PAOLI CALMETTES</t>
  </si>
  <si>
    <t>130001928</t>
  </si>
  <si>
    <t>CENTRE DE GERONTOLOGIE DEPARTEMENTAL</t>
  </si>
  <si>
    <t>130002157</t>
  </si>
  <si>
    <t>HOPITAL AMBROISE PARE - PAUL DESBIEF</t>
  </si>
  <si>
    <t>130014228</t>
  </si>
  <si>
    <t>HOPITAL ST-JOSEPH - INSTITUT ARNAUD TZANCK</t>
  </si>
  <si>
    <t>130041916</t>
  </si>
  <si>
    <t>CHI AIX-PERTHUIS</t>
  </si>
  <si>
    <t>130786049</t>
  </si>
  <si>
    <t>AP-HM</t>
  </si>
  <si>
    <t>830100525</t>
  </si>
  <si>
    <t>CH DE DRAGUIGNAN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</si>
  <si>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</si>
  <si>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</si>
  <si>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</si>
  <si>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</si>
  <si>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</si>
  <si>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</si>
  <si>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</si>
  <si>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</si>
  <si>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060001468</t>
  </si>
  <si>
    <t>CLINIQUE PLEIN CIEL</t>
  </si>
  <si>
    <t>970100228</t>
  </si>
  <si>
    <t>CHU DE POINTE A PITRE</t>
  </si>
  <si>
    <t>ZZ-Guadeloupe</t>
  </si>
  <si>
    <t>970300026</t>
  </si>
  <si>
    <t>CH DE CAYENNE</t>
  </si>
  <si>
    <t>ZZ-Guyane</t>
  </si>
  <si>
    <t>970302121</t>
  </si>
  <si>
    <t>CH DE L'OUEST GUYANNAIS</t>
  </si>
  <si>
    <t>970211207</t>
  </si>
  <si>
    <t>CHU DE FORT-DE-FRANCE</t>
  </si>
  <si>
    <t>ZZ-Martinique</t>
  </si>
  <si>
    <t>970408589</t>
  </si>
  <si>
    <t>CHR DE LA REUNION</t>
  </si>
  <si>
    <t>ZZ-Réunion</t>
  </si>
  <si>
    <t>Finess 
ARBUST</t>
  </si>
  <si>
    <t>CHNO DES QUINZE-VINGT</t>
  </si>
  <si>
    <t xml:space="preserve">CH BRETAGNE ATLANTIQUE </t>
  </si>
  <si>
    <t>Score S1
_2012-2014</t>
  </si>
  <si>
    <t>Score S1
_2012</t>
  </si>
  <si>
    <t>Score S1
_2013</t>
  </si>
  <si>
    <t>Score S1
_2014</t>
  </si>
  <si>
    <t>AAPs-2013</t>
  </si>
  <si>
    <t>AAPs-2014</t>
  </si>
  <si>
    <t>UNICANCER et 4 CLCC</t>
  </si>
  <si>
    <t>AAPs-2015</t>
  </si>
  <si>
    <t>AAPs_2013-2015</t>
  </si>
  <si>
    <t>CHU DE NANTES et CH de Vendée</t>
  </si>
  <si>
    <t>Mission O, S, C</t>
  </si>
  <si>
    <t>Mission méthodo</t>
  </si>
  <si>
    <t>Dotations DRCI</t>
  </si>
  <si>
    <t>Dotations post-CNCR</t>
  </si>
  <si>
    <t>Les établissements dont les scores ont été regroupés sont notés en rouge</t>
  </si>
  <si>
    <t>SCORE "DRCI"</t>
  </si>
  <si>
    <t>ZZ-Océan Indien</t>
  </si>
  <si>
    <t xml:space="preserve">Finess 
</t>
  </si>
  <si>
    <t>Prélèvement CNCR</t>
  </si>
  <si>
    <t>Crédits après rattrapage</t>
  </si>
  <si>
    <t>Dotations Organisation, surveillance et coordination de la recherche</t>
  </si>
  <si>
    <t>Etablissements "rattrapés"</t>
  </si>
  <si>
    <t>Dotations avec coefficient géographique</t>
  </si>
  <si>
    <t>GHICL - HOPITAUX PRIVES DE METZ - RESEAU SSR BRETAGNE</t>
  </si>
  <si>
    <t>EPSM</t>
  </si>
  <si>
    <t>CASH DE NANTERRE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</si>
</sst>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Font="1" applyFill="1"/>
    <xf numFmtId="0" fontId="1" fillId="2" borderId="0" xfId="0" applyFont="1" applyFill="1"/>
    <xf numFmtId="1" fontId="0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4" fontId="0" fillId="0" borderId="0" xfId="0" applyNumberFormat="1" applyFont="1" applyFill="1"/>
    <xf numFmtId="2" fontId="0" fillId="0" borderId="0" xfId="0" applyNumberFormat="1" applyFont="1" applyFill="1"/>
    <xf numFmtId="3" fontId="0" fillId="0" borderId="0" xfId="0" applyNumberFormat="1" applyFont="1" applyFill="1"/>
    <xf numFmtId="3" fontId="4" fillId="0" borderId="0" xfId="0" applyNumberFormat="1" applyFont="1" applyFill="1"/>
    <xf numFmtId="3" fontId="5" fillId="0" borderId="0" xfId="0" applyNumberFormat="1" applyFont="1" applyFill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/>
    <xf numFmtId="4" fontId="0" fillId="0" borderId="3" xfId="0" applyNumberFormat="1" applyFont="1" applyFill="1" applyBorder="1"/>
    <xf numFmtId="3" fontId="0" fillId="0" borderId="3" xfId="0" applyNumberFormat="1" applyFont="1" applyFill="1" applyBorder="1"/>
    <xf numFmtId="3" fontId="4" fillId="0" borderId="3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4" fillId="0" borderId="3" xfId="0" applyFont="1" applyFill="1" applyBorder="1"/>
    <xf numFmtId="3" fontId="3" fillId="0" borderId="3" xfId="0" applyNumberFormat="1" applyFont="1" applyFill="1" applyBorder="1"/>
    <xf numFmtId="4" fontId="4" fillId="0" borderId="3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/>
    <xf numFmtId="0" fontId="0" fillId="3" borderId="3" xfId="0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/>
    <xf numFmtId="0" fontId="0" fillId="0" borderId="3" xfId="0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/>
    <xf numFmtId="0" fontId="1" fillId="0" borderId="3" xfId="0" applyFont="1" applyFill="1" applyBorder="1"/>
    <xf numFmtId="3" fontId="1" fillId="0" borderId="0" xfId="0" applyNumberFormat="1" applyFont="1" applyFill="1"/>
    <xf numFmtId="0" fontId="1" fillId="0" borderId="0" xfId="0" applyFont="1" applyFill="1"/>
    <xf numFmtId="0" fontId="6" fillId="4" borderId="3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6" fillId="4" borderId="3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/>
    <xf numFmtId="4" fontId="4" fillId="5" borderId="3" xfId="0" applyNumberFormat="1" applyFont="1" applyFill="1" applyBorder="1"/>
    <xf numFmtId="3" fontId="4" fillId="5" borderId="3" xfId="0" applyNumberFormat="1" applyFont="1" applyFill="1" applyBorder="1"/>
    <xf numFmtId="3" fontId="5" fillId="5" borderId="3" xfId="0" applyNumberFormat="1" applyFont="1" applyFill="1" applyBorder="1"/>
    <xf numFmtId="49" fontId="0" fillId="5" borderId="3" xfId="0" applyNumberFormat="1" applyFont="1" applyFill="1" applyBorder="1" applyAlignment="1">
      <alignment horizontal="center"/>
    </xf>
    <xf numFmtId="0" fontId="0" fillId="5" borderId="3" xfId="0" applyFont="1" applyFill="1" applyBorder="1"/>
    <xf numFmtId="4" fontId="0" fillId="5" borderId="3" xfId="0" applyNumberFormat="1" applyFont="1" applyFill="1" applyBorder="1"/>
    <xf numFmtId="3" fontId="0" fillId="5" borderId="3" xfId="0" applyNumberFormat="1" applyFont="1" applyFill="1" applyBorder="1"/>
    <xf numFmtId="3" fontId="1" fillId="5" borderId="3" xfId="0" applyNumberFormat="1" applyFont="1" applyFill="1" applyBorder="1"/>
    <xf numFmtId="0" fontId="1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58"/>
  <sheetViews>
    <sheetView workbookViewId="0">
      <selection activeCell="N11" sqref="N11"/>
    </sheetView>
  </sheetViews>
  <sheetFormatPr baseColWidth="10" defaultRowHeight="12.75"/>
  <cols>
    <col min="1" max="1" width="10" style="1" bestFit="1" customWidth="1"/>
    <col min="2" max="2" width="66.28515625" style="1" customWidth="1"/>
    <col min="3" max="3" width="9.42578125" style="1" customWidth="1"/>
    <col min="4" max="4" width="32.28515625" style="1" customWidth="1"/>
    <col min="5" max="8" width="6.85546875" style="1" customWidth="1"/>
    <col min="9" max="9" width="7.5703125" style="1" customWidth="1"/>
    <col min="10" max="10" width="6.85546875" style="1" customWidth="1"/>
    <col min="11" max="11" width="7" style="1" customWidth="1"/>
    <col min="12" max="12" width="9" style="1" customWidth="1"/>
    <col min="13" max="13" width="13.42578125" style="1" customWidth="1"/>
    <col min="14" max="14" width="34.28515625" style="1" customWidth="1"/>
    <col min="15" max="16384" width="11.42578125" style="1"/>
  </cols>
  <sheetData>
    <row r="1" spans="1:14" s="2" customFormat="1" ht="51">
      <c r="A1" s="25" t="s">
        <v>336</v>
      </c>
      <c r="B1" s="26" t="s">
        <v>0</v>
      </c>
      <c r="C1" s="26" t="s">
        <v>1</v>
      </c>
      <c r="D1" s="26" t="s">
        <v>2</v>
      </c>
      <c r="E1" s="25" t="s">
        <v>340</v>
      </c>
      <c r="F1" s="25" t="s">
        <v>341</v>
      </c>
      <c r="G1" s="25" t="s">
        <v>342</v>
      </c>
      <c r="H1" s="25" t="s">
        <v>339</v>
      </c>
      <c r="I1" s="25" t="s">
        <v>343</v>
      </c>
      <c r="J1" s="25" t="s">
        <v>344</v>
      </c>
      <c r="K1" s="25" t="s">
        <v>346</v>
      </c>
      <c r="L1" s="25" t="s">
        <v>347</v>
      </c>
      <c r="M1" s="26" t="s">
        <v>354</v>
      </c>
      <c r="N1" s="41" t="s">
        <v>353</v>
      </c>
    </row>
    <row r="2" spans="1:14">
      <c r="A2" s="13" t="s">
        <v>3</v>
      </c>
      <c r="B2" s="14" t="s">
        <v>4</v>
      </c>
      <c r="C2" s="14" t="s">
        <v>5</v>
      </c>
      <c r="D2" s="14" t="s">
        <v>6</v>
      </c>
      <c r="E2" s="27">
        <v>90</v>
      </c>
      <c r="F2" s="28">
        <v>145</v>
      </c>
      <c r="G2" s="28">
        <v>185</v>
      </c>
      <c r="H2" s="28">
        <f>AVERAGE(E2:G2)</f>
        <v>140</v>
      </c>
      <c r="I2" s="27">
        <v>0</v>
      </c>
      <c r="J2" s="28">
        <v>1</v>
      </c>
      <c r="K2" s="28">
        <v>0</v>
      </c>
      <c r="L2" s="29">
        <f>AVERAGE(I2:K2)</f>
        <v>0.33333333333333331</v>
      </c>
      <c r="M2" s="15">
        <f>(((100/$H$158)*H2)*0.7)+(((100/$L$158)*L2)*0.3)</f>
        <v>0.504238179347264</v>
      </c>
    </row>
    <row r="3" spans="1:14">
      <c r="A3" s="13" t="s">
        <v>7</v>
      </c>
      <c r="B3" s="14" t="s">
        <v>8</v>
      </c>
      <c r="C3" s="14" t="s">
        <v>9</v>
      </c>
      <c r="D3" s="14" t="s">
        <v>6</v>
      </c>
      <c r="E3" s="30">
        <v>0</v>
      </c>
      <c r="F3" s="28">
        <v>0</v>
      </c>
      <c r="G3" s="28">
        <v>0</v>
      </c>
      <c r="H3" s="28">
        <f t="shared" ref="H3:H66" si="0">AVERAGE(E3:G3)</f>
        <v>0</v>
      </c>
      <c r="I3" s="30">
        <v>0</v>
      </c>
      <c r="J3" s="28">
        <v>0</v>
      </c>
      <c r="K3" s="28">
        <v>0</v>
      </c>
      <c r="L3" s="29">
        <f t="shared" ref="L3:L66" si="1">AVERAGE(I3:K3)</f>
        <v>0</v>
      </c>
      <c r="M3" s="15">
        <f t="shared" ref="M3:M66" si="2">(((100/$H$158)*H3)*0.7)+(((100/$L$158)*L3)*0.3)</f>
        <v>0</v>
      </c>
    </row>
    <row r="4" spans="1:14" s="4" customFormat="1">
      <c r="A4" s="18" t="s">
        <v>10</v>
      </c>
      <c r="B4" s="20" t="s">
        <v>11</v>
      </c>
      <c r="C4" s="20" t="s">
        <v>12</v>
      </c>
      <c r="D4" s="20" t="s">
        <v>6</v>
      </c>
      <c r="E4" s="31">
        <v>0</v>
      </c>
      <c r="F4" s="32">
        <v>0</v>
      </c>
      <c r="G4" s="32">
        <v>0</v>
      </c>
      <c r="H4" s="32">
        <f t="shared" si="0"/>
        <v>0</v>
      </c>
      <c r="I4" s="31">
        <v>0</v>
      </c>
      <c r="J4" s="32">
        <v>0</v>
      </c>
      <c r="K4" s="32">
        <v>0</v>
      </c>
      <c r="L4" s="33">
        <f t="shared" si="1"/>
        <v>0</v>
      </c>
      <c r="M4" s="21">
        <f t="shared" si="2"/>
        <v>0</v>
      </c>
    </row>
    <row r="5" spans="1:14" s="4" customFormat="1">
      <c r="A5" s="18" t="s">
        <v>13</v>
      </c>
      <c r="B5" s="20" t="s">
        <v>14</v>
      </c>
      <c r="C5" s="20" t="s">
        <v>12</v>
      </c>
      <c r="D5" s="20" t="s">
        <v>6</v>
      </c>
      <c r="E5" s="31">
        <v>0</v>
      </c>
      <c r="F5" s="32">
        <v>0</v>
      </c>
      <c r="G5" s="32">
        <v>0</v>
      </c>
      <c r="H5" s="32">
        <f t="shared" si="0"/>
        <v>0</v>
      </c>
      <c r="I5" s="31">
        <v>0</v>
      </c>
      <c r="J5" s="32">
        <v>0</v>
      </c>
      <c r="K5" s="32">
        <v>0</v>
      </c>
      <c r="L5" s="33">
        <f t="shared" si="1"/>
        <v>0</v>
      </c>
      <c r="M5" s="21">
        <f t="shared" si="2"/>
        <v>0</v>
      </c>
    </row>
    <row r="6" spans="1:14">
      <c r="A6" s="13" t="s">
        <v>15</v>
      </c>
      <c r="B6" s="14" t="s">
        <v>16</v>
      </c>
      <c r="C6" s="14" t="s">
        <v>9</v>
      </c>
      <c r="D6" s="14" t="s">
        <v>6</v>
      </c>
      <c r="E6" s="27">
        <v>360</v>
      </c>
      <c r="F6" s="28">
        <v>275</v>
      </c>
      <c r="G6" s="28">
        <v>0</v>
      </c>
      <c r="H6" s="28">
        <f t="shared" si="0"/>
        <v>211.66666666666666</v>
      </c>
      <c r="I6" s="27">
        <v>5</v>
      </c>
      <c r="J6" s="28">
        <v>2</v>
      </c>
      <c r="K6" s="28">
        <v>3</v>
      </c>
      <c r="L6" s="29">
        <f t="shared" si="1"/>
        <v>3.3333333333333335</v>
      </c>
      <c r="M6" s="15">
        <f t="shared" si="2"/>
        <v>1.1316753432751854</v>
      </c>
    </row>
    <row r="7" spans="1:14">
      <c r="A7" s="13" t="s">
        <v>17</v>
      </c>
      <c r="B7" s="14" t="s">
        <v>18</v>
      </c>
      <c r="C7" s="14" t="s">
        <v>9</v>
      </c>
      <c r="D7" s="14" t="s">
        <v>6</v>
      </c>
      <c r="E7" s="30">
        <v>0</v>
      </c>
      <c r="F7" s="28">
        <v>0</v>
      </c>
      <c r="G7" s="28">
        <v>0</v>
      </c>
      <c r="H7" s="28">
        <f t="shared" si="0"/>
        <v>0</v>
      </c>
      <c r="I7" s="30">
        <v>0</v>
      </c>
      <c r="J7" s="28">
        <v>0</v>
      </c>
      <c r="K7" s="28">
        <v>0</v>
      </c>
      <c r="L7" s="29">
        <f t="shared" si="1"/>
        <v>0</v>
      </c>
      <c r="M7" s="15">
        <f t="shared" si="2"/>
        <v>0</v>
      </c>
    </row>
    <row r="8" spans="1:14">
      <c r="A8" s="13" t="s">
        <v>19</v>
      </c>
      <c r="B8" s="14" t="s">
        <v>20</v>
      </c>
      <c r="C8" s="14" t="s">
        <v>5</v>
      </c>
      <c r="D8" s="14" t="s">
        <v>6</v>
      </c>
      <c r="E8" s="27">
        <v>5</v>
      </c>
      <c r="F8" s="28">
        <v>5</v>
      </c>
      <c r="G8" s="28">
        <v>20</v>
      </c>
      <c r="H8" s="28">
        <f t="shared" si="0"/>
        <v>10</v>
      </c>
      <c r="I8" s="27">
        <v>0</v>
      </c>
      <c r="J8" s="28">
        <v>0</v>
      </c>
      <c r="K8" s="28">
        <v>0</v>
      </c>
      <c r="L8" s="29">
        <f t="shared" si="1"/>
        <v>0</v>
      </c>
      <c r="M8" s="15">
        <f t="shared" si="2"/>
        <v>3.2909170688898634E-2</v>
      </c>
    </row>
    <row r="9" spans="1:14" s="4" customFormat="1">
      <c r="A9" s="18" t="s">
        <v>21</v>
      </c>
      <c r="B9" s="20" t="s">
        <v>22</v>
      </c>
      <c r="C9" s="20" t="s">
        <v>12</v>
      </c>
      <c r="D9" s="20" t="s">
        <v>6</v>
      </c>
      <c r="E9" s="32">
        <v>0</v>
      </c>
      <c r="F9" s="32">
        <v>0</v>
      </c>
      <c r="G9" s="32">
        <v>0</v>
      </c>
      <c r="H9" s="32">
        <f t="shared" si="0"/>
        <v>0</v>
      </c>
      <c r="I9" s="32">
        <v>0</v>
      </c>
      <c r="J9" s="32">
        <v>0</v>
      </c>
      <c r="K9" s="32">
        <v>0</v>
      </c>
      <c r="L9" s="33">
        <f t="shared" si="1"/>
        <v>0</v>
      </c>
      <c r="M9" s="21">
        <f t="shared" si="2"/>
        <v>0</v>
      </c>
    </row>
    <row r="10" spans="1:14">
      <c r="A10" s="13" t="s">
        <v>23</v>
      </c>
      <c r="B10" s="14" t="s">
        <v>24</v>
      </c>
      <c r="C10" s="14" t="s">
        <v>5</v>
      </c>
      <c r="D10" s="14" t="s">
        <v>6</v>
      </c>
      <c r="E10" s="27">
        <v>360</v>
      </c>
      <c r="F10" s="28">
        <v>410</v>
      </c>
      <c r="G10" s="28">
        <v>475</v>
      </c>
      <c r="H10" s="28">
        <f t="shared" si="0"/>
        <v>415</v>
      </c>
      <c r="I10" s="27">
        <v>2</v>
      </c>
      <c r="J10" s="28">
        <v>6</v>
      </c>
      <c r="K10" s="28">
        <v>3</v>
      </c>
      <c r="L10" s="29">
        <f t="shared" si="1"/>
        <v>3.6666666666666665</v>
      </c>
      <c r="M10" s="15">
        <f t="shared" si="2"/>
        <v>1.8443382703188074</v>
      </c>
    </row>
    <row r="11" spans="1:14">
      <c r="A11" s="13" t="s">
        <v>25</v>
      </c>
      <c r="B11" s="14" t="s">
        <v>26</v>
      </c>
      <c r="C11" s="14" t="s">
        <v>9</v>
      </c>
      <c r="D11" s="14" t="s">
        <v>6</v>
      </c>
      <c r="E11" s="28">
        <v>0</v>
      </c>
      <c r="F11" s="28">
        <v>0</v>
      </c>
      <c r="G11" s="28">
        <v>0</v>
      </c>
      <c r="H11" s="28">
        <f t="shared" si="0"/>
        <v>0</v>
      </c>
      <c r="I11" s="28">
        <v>0</v>
      </c>
      <c r="J11" s="28">
        <v>0</v>
      </c>
      <c r="K11" s="28">
        <v>0</v>
      </c>
      <c r="L11" s="29">
        <f t="shared" si="1"/>
        <v>0</v>
      </c>
      <c r="M11" s="15">
        <f t="shared" si="2"/>
        <v>0</v>
      </c>
    </row>
    <row r="12" spans="1:14">
      <c r="A12" s="13" t="s">
        <v>27</v>
      </c>
      <c r="B12" s="14" t="s">
        <v>28</v>
      </c>
      <c r="C12" s="14" t="s">
        <v>9</v>
      </c>
      <c r="D12" s="14" t="s">
        <v>6</v>
      </c>
      <c r="E12" s="27">
        <v>5</v>
      </c>
      <c r="F12" s="28">
        <v>0</v>
      </c>
      <c r="G12" s="28">
        <v>0</v>
      </c>
      <c r="H12" s="28">
        <f t="shared" si="0"/>
        <v>1.6666666666666667</v>
      </c>
      <c r="I12" s="27">
        <v>0</v>
      </c>
      <c r="J12" s="28">
        <v>0</v>
      </c>
      <c r="K12" s="28">
        <v>0</v>
      </c>
      <c r="L12" s="29">
        <f t="shared" si="1"/>
        <v>0</v>
      </c>
      <c r="M12" s="15">
        <f t="shared" si="2"/>
        <v>5.4848617814831063E-3</v>
      </c>
    </row>
    <row r="13" spans="1:14">
      <c r="A13" s="13" t="s">
        <v>29</v>
      </c>
      <c r="B13" s="14" t="s">
        <v>30</v>
      </c>
      <c r="C13" s="14" t="s">
        <v>9</v>
      </c>
      <c r="D13" s="14" t="s">
        <v>6</v>
      </c>
      <c r="E13" s="30">
        <v>0</v>
      </c>
      <c r="F13" s="28">
        <v>0</v>
      </c>
      <c r="G13" s="28">
        <v>0</v>
      </c>
      <c r="H13" s="28">
        <f t="shared" si="0"/>
        <v>0</v>
      </c>
      <c r="I13" s="30">
        <v>0</v>
      </c>
      <c r="J13" s="28">
        <v>0</v>
      </c>
      <c r="K13" s="28">
        <v>0</v>
      </c>
      <c r="L13" s="29">
        <f t="shared" si="1"/>
        <v>0</v>
      </c>
      <c r="M13" s="15">
        <f t="shared" si="2"/>
        <v>0</v>
      </c>
    </row>
    <row r="14" spans="1:14">
      <c r="A14" s="13" t="s">
        <v>31</v>
      </c>
      <c r="B14" s="14" t="s">
        <v>32</v>
      </c>
      <c r="C14" s="14" t="s">
        <v>9</v>
      </c>
      <c r="D14" s="14" t="s">
        <v>33</v>
      </c>
      <c r="E14" s="30">
        <v>0</v>
      </c>
      <c r="F14" s="28">
        <v>0</v>
      </c>
      <c r="G14" s="28">
        <v>10</v>
      </c>
      <c r="H14" s="28">
        <f t="shared" si="0"/>
        <v>3.3333333333333335</v>
      </c>
      <c r="I14" s="30">
        <v>0</v>
      </c>
      <c r="J14" s="28">
        <v>0</v>
      </c>
      <c r="K14" s="28">
        <v>0</v>
      </c>
      <c r="L14" s="29">
        <f t="shared" si="1"/>
        <v>0</v>
      </c>
      <c r="M14" s="15">
        <f t="shared" si="2"/>
        <v>1.0969723562966213E-2</v>
      </c>
    </row>
    <row r="15" spans="1:14">
      <c r="A15" s="13" t="s">
        <v>34</v>
      </c>
      <c r="B15" s="14" t="s">
        <v>35</v>
      </c>
      <c r="C15" s="14" t="s">
        <v>9</v>
      </c>
      <c r="D15" s="14" t="s">
        <v>33</v>
      </c>
      <c r="E15" s="28">
        <v>0</v>
      </c>
      <c r="F15" s="28">
        <v>0</v>
      </c>
      <c r="G15" s="28">
        <v>0</v>
      </c>
      <c r="H15" s="28">
        <f t="shared" si="0"/>
        <v>0</v>
      </c>
      <c r="I15" s="28">
        <v>0</v>
      </c>
      <c r="J15" s="28">
        <v>0</v>
      </c>
      <c r="K15" s="28">
        <v>0</v>
      </c>
      <c r="L15" s="29">
        <f t="shared" si="1"/>
        <v>0</v>
      </c>
      <c r="M15" s="15">
        <f t="shared" si="2"/>
        <v>0</v>
      </c>
    </row>
    <row r="16" spans="1:14">
      <c r="A16" s="13" t="s">
        <v>36</v>
      </c>
      <c r="B16" s="14" t="s">
        <v>37</v>
      </c>
      <c r="C16" s="14" t="s">
        <v>38</v>
      </c>
      <c r="D16" s="14" t="s">
        <v>33</v>
      </c>
      <c r="E16" s="28">
        <v>0</v>
      </c>
      <c r="F16" s="28">
        <v>0</v>
      </c>
      <c r="G16" s="28">
        <v>0</v>
      </c>
      <c r="H16" s="28">
        <f t="shared" si="0"/>
        <v>0</v>
      </c>
      <c r="I16" s="28">
        <v>0</v>
      </c>
      <c r="J16" s="28">
        <v>0</v>
      </c>
      <c r="K16" s="28">
        <v>0</v>
      </c>
      <c r="L16" s="29">
        <f t="shared" si="1"/>
        <v>0</v>
      </c>
      <c r="M16" s="15">
        <f t="shared" si="2"/>
        <v>0</v>
      </c>
    </row>
    <row r="17" spans="1:13">
      <c r="A17" s="13" t="s">
        <v>39</v>
      </c>
      <c r="B17" s="14" t="s">
        <v>40</v>
      </c>
      <c r="C17" s="14" t="s">
        <v>12</v>
      </c>
      <c r="D17" s="14" t="s">
        <v>33</v>
      </c>
      <c r="E17" s="27">
        <v>190</v>
      </c>
      <c r="F17" s="28">
        <v>125</v>
      </c>
      <c r="G17" s="28">
        <v>100</v>
      </c>
      <c r="H17" s="28">
        <f t="shared" si="0"/>
        <v>138.33333333333334</v>
      </c>
      <c r="I17" s="27">
        <v>0</v>
      </c>
      <c r="J17" s="28">
        <v>2</v>
      </c>
      <c r="K17" s="28">
        <v>0</v>
      </c>
      <c r="L17" s="29">
        <f t="shared" si="1"/>
        <v>0.66666666666666663</v>
      </c>
      <c r="M17" s="15">
        <f t="shared" si="2"/>
        <v>0.54226310726846405</v>
      </c>
    </row>
    <row r="18" spans="1:13">
      <c r="A18" s="13" t="s">
        <v>41</v>
      </c>
      <c r="B18" s="14" t="s">
        <v>42</v>
      </c>
      <c r="C18" s="14" t="s">
        <v>38</v>
      </c>
      <c r="D18" s="14" t="s">
        <v>33</v>
      </c>
      <c r="E18" s="30">
        <v>0</v>
      </c>
      <c r="F18" s="28">
        <v>0</v>
      </c>
      <c r="G18" s="28">
        <v>0</v>
      </c>
      <c r="H18" s="28">
        <f t="shared" si="0"/>
        <v>0</v>
      </c>
      <c r="I18" s="30">
        <v>0</v>
      </c>
      <c r="J18" s="28">
        <v>0</v>
      </c>
      <c r="K18" s="28">
        <v>0</v>
      </c>
      <c r="L18" s="29">
        <f t="shared" si="1"/>
        <v>0</v>
      </c>
      <c r="M18" s="15">
        <f t="shared" si="2"/>
        <v>0</v>
      </c>
    </row>
    <row r="19" spans="1:13">
      <c r="A19" s="13" t="s">
        <v>43</v>
      </c>
      <c r="B19" s="14" t="s">
        <v>44</v>
      </c>
      <c r="C19" s="14" t="s">
        <v>5</v>
      </c>
      <c r="D19" s="14" t="s">
        <v>33</v>
      </c>
      <c r="E19" s="27">
        <v>640</v>
      </c>
      <c r="F19" s="28">
        <v>605</v>
      </c>
      <c r="G19" s="28">
        <v>545</v>
      </c>
      <c r="H19" s="28">
        <f t="shared" si="0"/>
        <v>596.66666666666663</v>
      </c>
      <c r="I19" s="27">
        <v>6</v>
      </c>
      <c r="J19" s="28">
        <v>9</v>
      </c>
      <c r="K19" s="28">
        <v>7</v>
      </c>
      <c r="L19" s="29">
        <f t="shared" si="1"/>
        <v>7.333333333333333</v>
      </c>
      <c r="M19" s="15">
        <f t="shared" si="2"/>
        <v>2.9207958912299796</v>
      </c>
    </row>
    <row r="20" spans="1:13">
      <c r="A20" s="13" t="s">
        <v>45</v>
      </c>
      <c r="B20" s="14" t="s">
        <v>46</v>
      </c>
      <c r="C20" s="19" t="s">
        <v>363</v>
      </c>
      <c r="D20" s="14" t="s">
        <v>33</v>
      </c>
      <c r="E20" s="27">
        <v>0</v>
      </c>
      <c r="F20" s="28">
        <v>5</v>
      </c>
      <c r="G20" s="28">
        <v>5</v>
      </c>
      <c r="H20" s="28">
        <f t="shared" si="0"/>
        <v>3.3333333333333335</v>
      </c>
      <c r="I20" s="27">
        <v>1</v>
      </c>
      <c r="J20" s="28">
        <v>0</v>
      </c>
      <c r="K20" s="28">
        <v>0</v>
      </c>
      <c r="L20" s="29">
        <f t="shared" si="1"/>
        <v>0.33333333333333331</v>
      </c>
      <c r="M20" s="15">
        <f t="shared" si="2"/>
        <v>5.4479513265649288E-2</v>
      </c>
    </row>
    <row r="21" spans="1:13">
      <c r="A21" s="13" t="s">
        <v>48</v>
      </c>
      <c r="B21" s="14" t="s">
        <v>49</v>
      </c>
      <c r="C21" s="14" t="s">
        <v>9</v>
      </c>
      <c r="D21" s="14" t="s">
        <v>33</v>
      </c>
      <c r="E21" s="28">
        <v>10</v>
      </c>
      <c r="F21" s="28">
        <v>10</v>
      </c>
      <c r="G21" s="28">
        <v>10</v>
      </c>
      <c r="H21" s="28">
        <f t="shared" si="0"/>
        <v>10</v>
      </c>
      <c r="I21" s="28">
        <v>0</v>
      </c>
      <c r="J21" s="28">
        <v>0</v>
      </c>
      <c r="K21" s="28">
        <v>0</v>
      </c>
      <c r="L21" s="29">
        <f t="shared" si="1"/>
        <v>0</v>
      </c>
      <c r="M21" s="15">
        <f t="shared" si="2"/>
        <v>3.2909170688898634E-2</v>
      </c>
    </row>
    <row r="22" spans="1:13">
      <c r="A22" s="13" t="s">
        <v>50</v>
      </c>
      <c r="B22" s="14" t="s">
        <v>51</v>
      </c>
      <c r="C22" s="14" t="s">
        <v>9</v>
      </c>
      <c r="D22" s="14" t="s">
        <v>33</v>
      </c>
      <c r="E22" s="28">
        <v>0</v>
      </c>
      <c r="F22" s="28">
        <v>0</v>
      </c>
      <c r="G22" s="28">
        <v>0</v>
      </c>
      <c r="H22" s="28">
        <f t="shared" si="0"/>
        <v>0</v>
      </c>
      <c r="I22" s="28">
        <v>0</v>
      </c>
      <c r="J22" s="28">
        <v>0</v>
      </c>
      <c r="K22" s="28">
        <v>0</v>
      </c>
      <c r="L22" s="29">
        <f t="shared" si="1"/>
        <v>0</v>
      </c>
      <c r="M22" s="15">
        <f t="shared" si="2"/>
        <v>0</v>
      </c>
    </row>
    <row r="23" spans="1:13">
      <c r="A23" s="13" t="s">
        <v>52</v>
      </c>
      <c r="B23" s="14" t="s">
        <v>53</v>
      </c>
      <c r="C23" s="14" t="s">
        <v>9</v>
      </c>
      <c r="D23" s="14" t="s">
        <v>33</v>
      </c>
      <c r="E23" s="27">
        <v>5</v>
      </c>
      <c r="F23" s="28">
        <v>10</v>
      </c>
      <c r="G23" s="28">
        <v>0</v>
      </c>
      <c r="H23" s="28">
        <f t="shared" si="0"/>
        <v>5</v>
      </c>
      <c r="I23" s="27">
        <v>0</v>
      </c>
      <c r="J23" s="28">
        <v>0</v>
      </c>
      <c r="K23" s="28">
        <v>0</v>
      </c>
      <c r="L23" s="29">
        <f t="shared" si="1"/>
        <v>0</v>
      </c>
      <c r="M23" s="15">
        <f t="shared" si="2"/>
        <v>1.6454585344449317E-2</v>
      </c>
    </row>
    <row r="24" spans="1:13">
      <c r="A24" s="13" t="s">
        <v>54</v>
      </c>
      <c r="B24" s="14" t="s">
        <v>55</v>
      </c>
      <c r="C24" s="14" t="s">
        <v>5</v>
      </c>
      <c r="D24" s="14" t="s">
        <v>33</v>
      </c>
      <c r="E24" s="27">
        <v>340</v>
      </c>
      <c r="F24" s="28">
        <v>460</v>
      </c>
      <c r="G24" s="28">
        <v>420</v>
      </c>
      <c r="H24" s="28">
        <f t="shared" si="0"/>
        <v>406.66666666666669</v>
      </c>
      <c r="I24" s="27">
        <v>2</v>
      </c>
      <c r="J24" s="28">
        <v>3</v>
      </c>
      <c r="K24" s="28">
        <v>3</v>
      </c>
      <c r="L24" s="29">
        <f t="shared" si="1"/>
        <v>2.6666666666666665</v>
      </c>
      <c r="M24" s="15">
        <f t="shared" si="2"/>
        <v>1.6863845923033427</v>
      </c>
    </row>
    <row r="25" spans="1:13">
      <c r="A25" s="13" t="s">
        <v>56</v>
      </c>
      <c r="B25" s="14" t="s">
        <v>57</v>
      </c>
      <c r="C25" s="14" t="s">
        <v>363</v>
      </c>
      <c r="D25" s="14" t="s">
        <v>33</v>
      </c>
      <c r="E25" s="28">
        <v>0</v>
      </c>
      <c r="F25" s="28">
        <v>0</v>
      </c>
      <c r="G25" s="28">
        <v>0</v>
      </c>
      <c r="H25" s="28">
        <f t="shared" si="0"/>
        <v>0</v>
      </c>
      <c r="I25" s="28">
        <v>0</v>
      </c>
      <c r="J25" s="28">
        <v>0</v>
      </c>
      <c r="K25" s="28">
        <v>0</v>
      </c>
      <c r="L25" s="29">
        <f t="shared" si="1"/>
        <v>0</v>
      </c>
      <c r="M25" s="15">
        <f t="shared" si="2"/>
        <v>0</v>
      </c>
    </row>
    <row r="26" spans="1:13">
      <c r="A26" s="13" t="s">
        <v>58</v>
      </c>
      <c r="B26" s="14" t="s">
        <v>59</v>
      </c>
      <c r="C26" s="14" t="s">
        <v>5</v>
      </c>
      <c r="D26" s="14" t="s">
        <v>33</v>
      </c>
      <c r="E26" s="27">
        <v>240</v>
      </c>
      <c r="F26" s="28">
        <v>250</v>
      </c>
      <c r="G26" s="28">
        <v>235</v>
      </c>
      <c r="H26" s="28">
        <f t="shared" si="0"/>
        <v>241.66666666666666</v>
      </c>
      <c r="I26" s="27">
        <v>4</v>
      </c>
      <c r="J26" s="28">
        <v>3</v>
      </c>
      <c r="K26" s="28">
        <v>2</v>
      </c>
      <c r="L26" s="29">
        <f t="shared" si="1"/>
        <v>3</v>
      </c>
      <c r="M26" s="15">
        <f t="shared" si="2"/>
        <v>1.1868930656391981</v>
      </c>
    </row>
    <row r="27" spans="1:13">
      <c r="A27" s="13" t="s">
        <v>60</v>
      </c>
      <c r="B27" s="14" t="s">
        <v>61</v>
      </c>
      <c r="C27" s="14" t="s">
        <v>9</v>
      </c>
      <c r="D27" s="14" t="s">
        <v>62</v>
      </c>
      <c r="E27" s="30">
        <v>0</v>
      </c>
      <c r="F27" s="30">
        <v>0</v>
      </c>
      <c r="G27" s="34">
        <v>0</v>
      </c>
      <c r="H27" s="28">
        <f t="shared" si="0"/>
        <v>0</v>
      </c>
      <c r="I27" s="30">
        <v>0</v>
      </c>
      <c r="J27" s="30">
        <v>0</v>
      </c>
      <c r="K27" s="28">
        <v>0</v>
      </c>
      <c r="L27" s="29">
        <f t="shared" si="1"/>
        <v>0</v>
      </c>
      <c r="M27" s="15">
        <f t="shared" si="2"/>
        <v>0</v>
      </c>
    </row>
    <row r="28" spans="1:13">
      <c r="A28" s="13" t="s">
        <v>63</v>
      </c>
      <c r="B28" s="14" t="s">
        <v>64</v>
      </c>
      <c r="C28" s="14" t="s">
        <v>9</v>
      </c>
      <c r="D28" s="14" t="s">
        <v>62</v>
      </c>
      <c r="E28" s="30">
        <v>0</v>
      </c>
      <c r="F28" s="28">
        <v>0</v>
      </c>
      <c r="G28" s="28">
        <v>0</v>
      </c>
      <c r="H28" s="28">
        <f t="shared" si="0"/>
        <v>0</v>
      </c>
      <c r="I28" s="30">
        <v>0</v>
      </c>
      <c r="J28" s="28">
        <v>0</v>
      </c>
      <c r="K28" s="28">
        <v>0</v>
      </c>
      <c r="L28" s="29">
        <f t="shared" si="1"/>
        <v>0</v>
      </c>
      <c r="M28" s="15">
        <f t="shared" si="2"/>
        <v>0</v>
      </c>
    </row>
    <row r="29" spans="1:13">
      <c r="A29" s="13" t="s">
        <v>65</v>
      </c>
      <c r="B29" s="14" t="s">
        <v>66</v>
      </c>
      <c r="C29" s="14" t="s">
        <v>9</v>
      </c>
      <c r="D29" s="14" t="s">
        <v>62</v>
      </c>
      <c r="E29" s="30">
        <v>0</v>
      </c>
      <c r="F29" s="30">
        <v>0</v>
      </c>
      <c r="G29" s="34">
        <v>0</v>
      </c>
      <c r="H29" s="28">
        <f t="shared" si="0"/>
        <v>0</v>
      </c>
      <c r="I29" s="30">
        <v>0</v>
      </c>
      <c r="J29" s="30">
        <v>0</v>
      </c>
      <c r="K29" s="28">
        <v>0</v>
      </c>
      <c r="L29" s="29">
        <f t="shared" si="1"/>
        <v>0</v>
      </c>
      <c r="M29" s="15">
        <f t="shared" si="2"/>
        <v>0</v>
      </c>
    </row>
    <row r="30" spans="1:13">
      <c r="A30" s="13" t="s">
        <v>67</v>
      </c>
      <c r="B30" s="14" t="s">
        <v>68</v>
      </c>
      <c r="C30" s="14" t="s">
        <v>5</v>
      </c>
      <c r="D30" s="14" t="s">
        <v>62</v>
      </c>
      <c r="E30" s="27">
        <v>625</v>
      </c>
      <c r="F30" s="28">
        <v>675</v>
      </c>
      <c r="G30" s="28">
        <v>750</v>
      </c>
      <c r="H30" s="28">
        <f t="shared" si="0"/>
        <v>683.33333333333337</v>
      </c>
      <c r="I30" s="27">
        <v>7</v>
      </c>
      <c r="J30" s="28">
        <v>7</v>
      </c>
      <c r="K30" s="28">
        <v>3</v>
      </c>
      <c r="L30" s="29">
        <f t="shared" si="1"/>
        <v>5.666666666666667</v>
      </c>
      <c r="M30" s="15">
        <f t="shared" si="2"/>
        <v>2.988459755353686</v>
      </c>
    </row>
    <row r="31" spans="1:13">
      <c r="A31" s="13" t="s">
        <v>69</v>
      </c>
      <c r="B31" s="14" t="s">
        <v>70</v>
      </c>
      <c r="C31" s="14" t="s">
        <v>9</v>
      </c>
      <c r="D31" s="14" t="s">
        <v>62</v>
      </c>
      <c r="E31" s="27">
        <v>35</v>
      </c>
      <c r="F31" s="28">
        <v>25</v>
      </c>
      <c r="G31" s="28">
        <v>35</v>
      </c>
      <c r="H31" s="28">
        <f t="shared" si="0"/>
        <v>31.666666666666668</v>
      </c>
      <c r="I31" s="27">
        <v>0</v>
      </c>
      <c r="J31" s="28">
        <v>0</v>
      </c>
      <c r="K31" s="28">
        <v>0</v>
      </c>
      <c r="L31" s="29">
        <f t="shared" si="1"/>
        <v>0</v>
      </c>
      <c r="M31" s="15">
        <f t="shared" si="2"/>
        <v>0.10421237384817902</v>
      </c>
    </row>
    <row r="32" spans="1:13">
      <c r="A32" s="13" t="s">
        <v>71</v>
      </c>
      <c r="B32" s="14" t="s">
        <v>72</v>
      </c>
      <c r="C32" s="14" t="s">
        <v>5</v>
      </c>
      <c r="D32" s="14" t="s">
        <v>62</v>
      </c>
      <c r="E32" s="27">
        <v>405</v>
      </c>
      <c r="F32" s="28">
        <v>410</v>
      </c>
      <c r="G32" s="28">
        <v>410</v>
      </c>
      <c r="H32" s="28">
        <f t="shared" si="0"/>
        <v>408.33333333333331</v>
      </c>
      <c r="I32" s="27">
        <v>0</v>
      </c>
      <c r="J32" s="28">
        <v>2</v>
      </c>
      <c r="K32" s="28">
        <v>6</v>
      </c>
      <c r="L32" s="29">
        <f t="shared" si="1"/>
        <v>2.6666666666666665</v>
      </c>
      <c r="M32" s="15">
        <f t="shared" si="2"/>
        <v>1.6918694540848256</v>
      </c>
    </row>
    <row r="33" spans="1:13">
      <c r="A33" s="13" t="s">
        <v>73</v>
      </c>
      <c r="B33" s="14" t="s">
        <v>74</v>
      </c>
      <c r="C33" s="14" t="s">
        <v>12</v>
      </c>
      <c r="D33" s="14" t="s">
        <v>62</v>
      </c>
      <c r="E33" s="27">
        <v>65</v>
      </c>
      <c r="F33" s="28">
        <v>75</v>
      </c>
      <c r="G33" s="28">
        <v>115</v>
      </c>
      <c r="H33" s="28">
        <f t="shared" si="0"/>
        <v>85</v>
      </c>
      <c r="I33" s="27">
        <v>1</v>
      </c>
      <c r="J33" s="28">
        <v>1</v>
      </c>
      <c r="K33" s="28">
        <v>0</v>
      </c>
      <c r="L33" s="29">
        <f t="shared" si="1"/>
        <v>0.66666666666666663</v>
      </c>
      <c r="M33" s="15">
        <f t="shared" si="2"/>
        <v>0.3667475302610046</v>
      </c>
    </row>
    <row r="34" spans="1:13">
      <c r="A34" s="13" t="s">
        <v>75</v>
      </c>
      <c r="B34" s="14" t="s">
        <v>76</v>
      </c>
      <c r="C34" s="14" t="s">
        <v>5</v>
      </c>
      <c r="D34" s="14" t="s">
        <v>62</v>
      </c>
      <c r="E34" s="27">
        <v>665</v>
      </c>
      <c r="F34" s="28">
        <v>795</v>
      </c>
      <c r="G34" s="28">
        <v>835</v>
      </c>
      <c r="H34" s="28">
        <f t="shared" si="0"/>
        <v>765</v>
      </c>
      <c r="I34" s="27">
        <v>1</v>
      </c>
      <c r="J34" s="28">
        <v>2</v>
      </c>
      <c r="K34" s="28">
        <v>3</v>
      </c>
      <c r="L34" s="29">
        <f t="shared" si="1"/>
        <v>2</v>
      </c>
      <c r="M34" s="15">
        <f t="shared" si="2"/>
        <v>2.7786102959168444</v>
      </c>
    </row>
    <row r="35" spans="1:13">
      <c r="A35" s="13" t="s">
        <v>77</v>
      </c>
      <c r="B35" s="14" t="s">
        <v>78</v>
      </c>
      <c r="C35" s="14" t="s">
        <v>12</v>
      </c>
      <c r="D35" s="14" t="s">
        <v>62</v>
      </c>
      <c r="E35" s="27">
        <v>305</v>
      </c>
      <c r="F35" s="28">
        <v>310</v>
      </c>
      <c r="G35" s="28">
        <v>300</v>
      </c>
      <c r="H35" s="28">
        <f t="shared" si="0"/>
        <v>305</v>
      </c>
      <c r="I35" s="27">
        <v>3</v>
      </c>
      <c r="J35" s="28">
        <v>3</v>
      </c>
      <c r="K35" s="28">
        <v>1</v>
      </c>
      <c r="L35" s="29">
        <f t="shared" si="1"/>
        <v>2.3333333333333335</v>
      </c>
      <c r="M35" s="15">
        <f t="shared" si="2"/>
        <v>1.3082982339301901</v>
      </c>
    </row>
    <row r="36" spans="1:13">
      <c r="A36" s="13" t="s">
        <v>79</v>
      </c>
      <c r="B36" s="14" t="s">
        <v>80</v>
      </c>
      <c r="C36" s="14" t="s">
        <v>81</v>
      </c>
      <c r="D36" s="14" t="s">
        <v>62</v>
      </c>
      <c r="E36" s="30">
        <v>0</v>
      </c>
      <c r="F36" s="30">
        <v>0</v>
      </c>
      <c r="G36" s="34">
        <v>0</v>
      </c>
      <c r="H36" s="28">
        <f t="shared" si="0"/>
        <v>0</v>
      </c>
      <c r="I36" s="30">
        <v>0</v>
      </c>
      <c r="J36" s="30">
        <v>0</v>
      </c>
      <c r="K36" s="28">
        <v>0</v>
      </c>
      <c r="L36" s="29">
        <f t="shared" si="1"/>
        <v>0</v>
      </c>
      <c r="M36" s="15">
        <f t="shared" si="2"/>
        <v>0</v>
      </c>
    </row>
    <row r="37" spans="1:13">
      <c r="A37" s="13" t="s">
        <v>82</v>
      </c>
      <c r="B37" s="14" t="s">
        <v>83</v>
      </c>
      <c r="C37" s="14" t="s">
        <v>363</v>
      </c>
      <c r="D37" s="14" t="s">
        <v>62</v>
      </c>
      <c r="E37" s="28">
        <v>75</v>
      </c>
      <c r="F37" s="28">
        <v>90</v>
      </c>
      <c r="G37" s="28">
        <v>90</v>
      </c>
      <c r="H37" s="28">
        <f t="shared" si="0"/>
        <v>85</v>
      </c>
      <c r="I37" s="28">
        <v>0</v>
      </c>
      <c r="J37" s="28">
        <v>1</v>
      </c>
      <c r="K37" s="28">
        <v>0</v>
      </c>
      <c r="L37" s="29">
        <f t="shared" si="1"/>
        <v>0.33333333333333331</v>
      </c>
      <c r="M37" s="15">
        <f t="shared" si="2"/>
        <v>0.32323774055832155</v>
      </c>
    </row>
    <row r="38" spans="1:13">
      <c r="A38" s="13" t="s">
        <v>84</v>
      </c>
      <c r="B38" s="14" t="s">
        <v>85</v>
      </c>
      <c r="C38" s="14" t="s">
        <v>5</v>
      </c>
      <c r="D38" s="14" t="s">
        <v>62</v>
      </c>
      <c r="E38" s="27">
        <v>1040</v>
      </c>
      <c r="F38" s="28">
        <v>1175</v>
      </c>
      <c r="G38" s="28">
        <v>1165</v>
      </c>
      <c r="H38" s="28">
        <f t="shared" si="0"/>
        <v>1126.6666666666667</v>
      </c>
      <c r="I38" s="27">
        <v>17</v>
      </c>
      <c r="J38" s="28">
        <v>16</v>
      </c>
      <c r="K38" s="28">
        <v>13</v>
      </c>
      <c r="L38" s="29">
        <f t="shared" si="1"/>
        <v>15.333333333333334</v>
      </c>
      <c r="M38" s="15">
        <f t="shared" si="2"/>
        <v>5.709216890606001</v>
      </c>
    </row>
    <row r="39" spans="1:13">
      <c r="A39" s="13" t="s">
        <v>86</v>
      </c>
      <c r="B39" s="14" t="s">
        <v>87</v>
      </c>
      <c r="C39" s="14" t="s">
        <v>9</v>
      </c>
      <c r="D39" s="14" t="s">
        <v>62</v>
      </c>
      <c r="E39" s="28">
        <v>0</v>
      </c>
      <c r="F39" s="28">
        <v>0</v>
      </c>
      <c r="G39" s="28">
        <v>0</v>
      </c>
      <c r="H39" s="28">
        <f t="shared" si="0"/>
        <v>0</v>
      </c>
      <c r="I39" s="28">
        <v>0</v>
      </c>
      <c r="J39" s="28">
        <v>0</v>
      </c>
      <c r="K39" s="28">
        <v>0</v>
      </c>
      <c r="L39" s="29">
        <f t="shared" si="1"/>
        <v>0</v>
      </c>
      <c r="M39" s="15">
        <f t="shared" si="2"/>
        <v>0</v>
      </c>
    </row>
    <row r="40" spans="1:13" s="4" customFormat="1">
      <c r="A40" s="18" t="s">
        <v>88</v>
      </c>
      <c r="B40" s="20" t="s">
        <v>89</v>
      </c>
      <c r="C40" s="20" t="s">
        <v>81</v>
      </c>
      <c r="D40" s="20" t="s">
        <v>62</v>
      </c>
      <c r="E40" s="32">
        <v>5</v>
      </c>
      <c r="F40" s="32">
        <v>10</v>
      </c>
      <c r="G40" s="32">
        <v>20</v>
      </c>
      <c r="H40" s="32">
        <f t="shared" si="0"/>
        <v>11.666666666666666</v>
      </c>
      <c r="I40" s="32">
        <v>0</v>
      </c>
      <c r="J40" s="32">
        <v>0</v>
      </c>
      <c r="K40" s="32">
        <v>0</v>
      </c>
      <c r="L40" s="33">
        <f t="shared" si="1"/>
        <v>0</v>
      </c>
      <c r="M40" s="21">
        <f t="shared" si="2"/>
        <v>3.8394032470381742E-2</v>
      </c>
    </row>
    <row r="41" spans="1:13">
      <c r="A41" s="13" t="s">
        <v>90</v>
      </c>
      <c r="B41" s="14" t="s">
        <v>91</v>
      </c>
      <c r="C41" s="14" t="s">
        <v>9</v>
      </c>
      <c r="D41" s="14" t="s">
        <v>62</v>
      </c>
      <c r="E41" s="30">
        <v>0</v>
      </c>
      <c r="F41" s="28">
        <v>0</v>
      </c>
      <c r="G41" s="28">
        <v>0</v>
      </c>
      <c r="H41" s="28">
        <f t="shared" si="0"/>
        <v>0</v>
      </c>
      <c r="I41" s="30">
        <v>0</v>
      </c>
      <c r="J41" s="28">
        <v>0</v>
      </c>
      <c r="K41" s="28">
        <v>0</v>
      </c>
      <c r="L41" s="29">
        <f t="shared" si="1"/>
        <v>0</v>
      </c>
      <c r="M41" s="15">
        <f t="shared" si="2"/>
        <v>0</v>
      </c>
    </row>
    <row r="42" spans="1:13">
      <c r="A42" s="13" t="s">
        <v>92</v>
      </c>
      <c r="B42" s="14" t="s">
        <v>93</v>
      </c>
      <c r="C42" s="14" t="s">
        <v>9</v>
      </c>
      <c r="D42" s="14" t="s">
        <v>62</v>
      </c>
      <c r="E42" s="27">
        <v>20</v>
      </c>
      <c r="F42" s="28">
        <v>10</v>
      </c>
      <c r="G42" s="28">
        <v>0</v>
      </c>
      <c r="H42" s="28">
        <f t="shared" si="0"/>
        <v>10</v>
      </c>
      <c r="I42" s="27"/>
      <c r="J42" s="28">
        <v>1</v>
      </c>
      <c r="K42" s="28">
        <v>0</v>
      </c>
      <c r="L42" s="29">
        <f t="shared" si="1"/>
        <v>0.5</v>
      </c>
      <c r="M42" s="15">
        <f t="shared" si="2"/>
        <v>9.8173855242923255E-2</v>
      </c>
    </row>
    <row r="43" spans="1:13">
      <c r="A43" s="13" t="s">
        <v>94</v>
      </c>
      <c r="B43" s="14" t="s">
        <v>95</v>
      </c>
      <c r="C43" s="14" t="s">
        <v>9</v>
      </c>
      <c r="D43" s="14" t="s">
        <v>62</v>
      </c>
      <c r="E43" s="30">
        <v>0</v>
      </c>
      <c r="F43" s="28">
        <v>0</v>
      </c>
      <c r="G43" s="28">
        <v>0</v>
      </c>
      <c r="H43" s="28">
        <f t="shared" si="0"/>
        <v>0</v>
      </c>
      <c r="I43" s="30">
        <v>0</v>
      </c>
      <c r="J43" s="28">
        <v>0</v>
      </c>
      <c r="K43" s="28">
        <v>0</v>
      </c>
      <c r="L43" s="29">
        <f t="shared" si="1"/>
        <v>0</v>
      </c>
      <c r="M43" s="15">
        <f t="shared" si="2"/>
        <v>0</v>
      </c>
    </row>
    <row r="44" spans="1:13">
      <c r="A44" s="13" t="s">
        <v>96</v>
      </c>
      <c r="B44" s="14" t="s">
        <v>97</v>
      </c>
      <c r="C44" s="14" t="s">
        <v>9</v>
      </c>
      <c r="D44" s="14" t="s">
        <v>62</v>
      </c>
      <c r="E44" s="30">
        <v>0</v>
      </c>
      <c r="F44" s="28">
        <v>0</v>
      </c>
      <c r="G44" s="28">
        <v>0</v>
      </c>
      <c r="H44" s="28">
        <f t="shared" si="0"/>
        <v>0</v>
      </c>
      <c r="I44" s="30">
        <v>0</v>
      </c>
      <c r="J44" s="28">
        <v>0</v>
      </c>
      <c r="K44" s="28">
        <v>0</v>
      </c>
      <c r="L44" s="29">
        <f t="shared" si="1"/>
        <v>0</v>
      </c>
      <c r="M44" s="15">
        <f t="shared" si="2"/>
        <v>0</v>
      </c>
    </row>
    <row r="45" spans="1:13">
      <c r="A45" s="13" t="s">
        <v>98</v>
      </c>
      <c r="B45" s="14" t="s">
        <v>99</v>
      </c>
      <c r="C45" s="14" t="s">
        <v>5</v>
      </c>
      <c r="D45" s="14" t="s">
        <v>100</v>
      </c>
      <c r="E45" s="27">
        <v>435</v>
      </c>
      <c r="F45" s="28">
        <v>530</v>
      </c>
      <c r="G45" s="28">
        <v>480</v>
      </c>
      <c r="H45" s="28">
        <f t="shared" si="0"/>
        <v>481.66666666666669</v>
      </c>
      <c r="I45" s="27">
        <v>3</v>
      </c>
      <c r="J45" s="28">
        <v>3</v>
      </c>
      <c r="K45" s="28">
        <v>4</v>
      </c>
      <c r="L45" s="29">
        <f t="shared" si="1"/>
        <v>3.3333333333333335</v>
      </c>
      <c r="M45" s="15">
        <f t="shared" si="2"/>
        <v>2.0202229518754486</v>
      </c>
    </row>
    <row r="46" spans="1:13">
      <c r="A46" s="13" t="s">
        <v>101</v>
      </c>
      <c r="B46" s="14" t="s">
        <v>102</v>
      </c>
      <c r="C46" s="14" t="s">
        <v>12</v>
      </c>
      <c r="D46" s="14" t="s">
        <v>100</v>
      </c>
      <c r="E46" s="27">
        <v>70</v>
      </c>
      <c r="F46" s="28">
        <v>75</v>
      </c>
      <c r="G46" s="28">
        <v>90</v>
      </c>
      <c r="H46" s="28">
        <f t="shared" si="0"/>
        <v>78.333333333333329</v>
      </c>
      <c r="I46" s="27">
        <v>0</v>
      </c>
      <c r="J46" s="28">
        <v>1</v>
      </c>
      <c r="K46" s="28">
        <v>0</v>
      </c>
      <c r="L46" s="29">
        <f t="shared" si="1"/>
        <v>0.33333333333333331</v>
      </c>
      <c r="M46" s="15">
        <f t="shared" si="2"/>
        <v>0.30129829343238906</v>
      </c>
    </row>
    <row r="47" spans="1:13">
      <c r="A47" s="13" t="s">
        <v>103</v>
      </c>
      <c r="B47" s="14" t="s">
        <v>104</v>
      </c>
      <c r="C47" s="14" t="s">
        <v>5</v>
      </c>
      <c r="D47" s="14" t="s">
        <v>100</v>
      </c>
      <c r="E47" s="27">
        <v>430</v>
      </c>
      <c r="F47" s="28">
        <v>455</v>
      </c>
      <c r="G47" s="28">
        <v>505</v>
      </c>
      <c r="H47" s="28">
        <f t="shared" si="0"/>
        <v>463.33333333333331</v>
      </c>
      <c r="I47" s="27">
        <v>4</v>
      </c>
      <c r="J47" s="28">
        <v>2</v>
      </c>
      <c r="K47" s="28">
        <v>2</v>
      </c>
      <c r="L47" s="29">
        <f t="shared" si="1"/>
        <v>2.6666666666666665</v>
      </c>
      <c r="M47" s="15">
        <f t="shared" si="2"/>
        <v>1.8728698928737679</v>
      </c>
    </row>
    <row r="48" spans="1:13">
      <c r="A48" s="13" t="s">
        <v>105</v>
      </c>
      <c r="B48" s="14" t="s">
        <v>106</v>
      </c>
      <c r="C48" s="14" t="s">
        <v>9</v>
      </c>
      <c r="D48" s="14" t="s">
        <v>100</v>
      </c>
      <c r="E48" s="28">
        <v>0</v>
      </c>
      <c r="F48" s="28">
        <v>0</v>
      </c>
      <c r="G48" s="28">
        <v>0</v>
      </c>
      <c r="H48" s="28">
        <f t="shared" si="0"/>
        <v>0</v>
      </c>
      <c r="I48" s="28">
        <v>0</v>
      </c>
      <c r="J48" s="28">
        <v>0</v>
      </c>
      <c r="K48" s="28">
        <v>0</v>
      </c>
      <c r="L48" s="29">
        <f t="shared" si="1"/>
        <v>0</v>
      </c>
      <c r="M48" s="15">
        <f t="shared" si="2"/>
        <v>0</v>
      </c>
    </row>
    <row r="49" spans="1:13">
      <c r="A49" s="13" t="s">
        <v>107</v>
      </c>
      <c r="B49" s="14" t="s">
        <v>108</v>
      </c>
      <c r="C49" s="14" t="s">
        <v>9</v>
      </c>
      <c r="D49" s="14" t="s">
        <v>100</v>
      </c>
      <c r="E49" s="30">
        <v>0</v>
      </c>
      <c r="F49" s="34">
        <v>0</v>
      </c>
      <c r="G49" s="34">
        <v>0</v>
      </c>
      <c r="H49" s="28">
        <f t="shared" si="0"/>
        <v>0</v>
      </c>
      <c r="I49" s="30">
        <v>0</v>
      </c>
      <c r="J49" s="34">
        <v>0</v>
      </c>
      <c r="K49" s="28">
        <v>0</v>
      </c>
      <c r="L49" s="29">
        <f t="shared" si="1"/>
        <v>0</v>
      </c>
      <c r="M49" s="15">
        <f t="shared" si="2"/>
        <v>0</v>
      </c>
    </row>
    <row r="50" spans="1:13">
      <c r="A50" s="13" t="s">
        <v>109</v>
      </c>
      <c r="B50" s="14" t="s">
        <v>110</v>
      </c>
      <c r="C50" s="14" t="s">
        <v>9</v>
      </c>
      <c r="D50" s="14" t="s">
        <v>100</v>
      </c>
      <c r="E50" s="30">
        <v>0</v>
      </c>
      <c r="F50" s="30">
        <v>0</v>
      </c>
      <c r="G50" s="34">
        <v>0</v>
      </c>
      <c r="H50" s="28">
        <f t="shared" si="0"/>
        <v>0</v>
      </c>
      <c r="I50" s="30">
        <v>0</v>
      </c>
      <c r="J50" s="30">
        <v>0</v>
      </c>
      <c r="K50" s="28">
        <v>0</v>
      </c>
      <c r="L50" s="29">
        <f t="shared" si="1"/>
        <v>0</v>
      </c>
      <c r="M50" s="15">
        <f t="shared" si="2"/>
        <v>0</v>
      </c>
    </row>
    <row r="51" spans="1:13">
      <c r="A51" s="13" t="s">
        <v>111</v>
      </c>
      <c r="B51" s="14" t="s">
        <v>112</v>
      </c>
      <c r="C51" s="14" t="s">
        <v>9</v>
      </c>
      <c r="D51" s="14" t="s">
        <v>100</v>
      </c>
      <c r="E51" s="28">
        <v>0</v>
      </c>
      <c r="F51" s="28">
        <v>0</v>
      </c>
      <c r="G51" s="28">
        <v>0</v>
      </c>
      <c r="H51" s="28">
        <f t="shared" si="0"/>
        <v>0</v>
      </c>
      <c r="I51" s="28">
        <v>0</v>
      </c>
      <c r="J51" s="28">
        <v>0</v>
      </c>
      <c r="K51" s="28">
        <v>0</v>
      </c>
      <c r="L51" s="29">
        <f t="shared" si="1"/>
        <v>0</v>
      </c>
      <c r="M51" s="15">
        <f t="shared" si="2"/>
        <v>0</v>
      </c>
    </row>
    <row r="52" spans="1:13">
      <c r="A52" s="13" t="s">
        <v>113</v>
      </c>
      <c r="B52" s="14" t="s">
        <v>114</v>
      </c>
      <c r="C52" s="14" t="s">
        <v>9</v>
      </c>
      <c r="D52" s="14" t="s">
        <v>115</v>
      </c>
      <c r="E52" s="30">
        <v>0</v>
      </c>
      <c r="F52" s="28">
        <v>0</v>
      </c>
      <c r="G52" s="28">
        <v>0</v>
      </c>
      <c r="H52" s="28">
        <f t="shared" si="0"/>
        <v>0</v>
      </c>
      <c r="I52" s="30">
        <v>0</v>
      </c>
      <c r="J52" s="28">
        <v>0</v>
      </c>
      <c r="K52" s="28">
        <v>0</v>
      </c>
      <c r="L52" s="29">
        <f t="shared" si="1"/>
        <v>0</v>
      </c>
      <c r="M52" s="15">
        <f t="shared" si="2"/>
        <v>0</v>
      </c>
    </row>
    <row r="53" spans="1:13">
      <c r="A53" s="13" t="s">
        <v>116</v>
      </c>
      <c r="B53" s="14" t="s">
        <v>117</v>
      </c>
      <c r="C53" s="14" t="s">
        <v>38</v>
      </c>
      <c r="D53" s="14" t="s">
        <v>115</v>
      </c>
      <c r="E53" s="30">
        <v>0</v>
      </c>
      <c r="F53" s="28">
        <v>0</v>
      </c>
      <c r="G53" s="28">
        <v>0</v>
      </c>
      <c r="H53" s="28">
        <f t="shared" si="0"/>
        <v>0</v>
      </c>
      <c r="I53" s="30">
        <v>0</v>
      </c>
      <c r="J53" s="28">
        <v>0</v>
      </c>
      <c r="K53" s="28">
        <v>0</v>
      </c>
      <c r="L53" s="29">
        <f t="shared" si="1"/>
        <v>0</v>
      </c>
      <c r="M53" s="15">
        <f t="shared" si="2"/>
        <v>0</v>
      </c>
    </row>
    <row r="54" spans="1:13">
      <c r="A54" s="13" t="s">
        <v>118</v>
      </c>
      <c r="B54" s="14" t="s">
        <v>119</v>
      </c>
      <c r="C54" s="14" t="s">
        <v>5</v>
      </c>
      <c r="D54" s="14" t="s">
        <v>115</v>
      </c>
      <c r="E54" s="27">
        <v>315</v>
      </c>
      <c r="F54" s="28">
        <v>360</v>
      </c>
      <c r="G54" s="28">
        <v>365</v>
      </c>
      <c r="H54" s="28">
        <f t="shared" si="0"/>
        <v>346.66666666666669</v>
      </c>
      <c r="I54" s="27">
        <v>3</v>
      </c>
      <c r="J54" s="28">
        <v>4</v>
      </c>
      <c r="K54" s="28">
        <v>4</v>
      </c>
      <c r="L54" s="29">
        <f t="shared" si="1"/>
        <v>3.6666666666666665</v>
      </c>
      <c r="M54" s="15">
        <f t="shared" si="2"/>
        <v>1.6194589372780002</v>
      </c>
    </row>
    <row r="55" spans="1:13">
      <c r="A55" s="13" t="s">
        <v>120</v>
      </c>
      <c r="B55" s="14" t="s">
        <v>121</v>
      </c>
      <c r="C55" s="14" t="s">
        <v>9</v>
      </c>
      <c r="D55" s="14" t="s">
        <v>115</v>
      </c>
      <c r="E55" s="30">
        <v>0</v>
      </c>
      <c r="F55" s="28">
        <v>0</v>
      </c>
      <c r="G55" s="28">
        <v>0</v>
      </c>
      <c r="H55" s="28">
        <f t="shared" si="0"/>
        <v>0</v>
      </c>
      <c r="I55" s="30">
        <v>0</v>
      </c>
      <c r="J55" s="28">
        <v>0</v>
      </c>
      <c r="K55" s="28">
        <v>0</v>
      </c>
      <c r="L55" s="29">
        <f t="shared" si="1"/>
        <v>0</v>
      </c>
      <c r="M55" s="15">
        <f t="shared" si="2"/>
        <v>0</v>
      </c>
    </row>
    <row r="56" spans="1:13">
      <c r="A56" s="13" t="s">
        <v>122</v>
      </c>
      <c r="B56" s="14" t="s">
        <v>123</v>
      </c>
      <c r="C56" s="14" t="s">
        <v>9</v>
      </c>
      <c r="D56" s="14" t="s">
        <v>115</v>
      </c>
      <c r="E56" s="27">
        <v>0</v>
      </c>
      <c r="F56" s="28">
        <v>0</v>
      </c>
      <c r="G56" s="28">
        <v>0</v>
      </c>
      <c r="H56" s="28">
        <f t="shared" si="0"/>
        <v>0</v>
      </c>
      <c r="I56" s="27">
        <v>0</v>
      </c>
      <c r="J56" s="28">
        <v>0</v>
      </c>
      <c r="K56" s="28">
        <v>0</v>
      </c>
      <c r="L56" s="29">
        <f t="shared" si="1"/>
        <v>0</v>
      </c>
      <c r="M56" s="15">
        <f t="shared" si="2"/>
        <v>0</v>
      </c>
    </row>
    <row r="57" spans="1:13">
      <c r="A57" s="13" t="s">
        <v>124</v>
      </c>
      <c r="B57" s="14" t="s">
        <v>125</v>
      </c>
      <c r="C57" s="14" t="s">
        <v>38</v>
      </c>
      <c r="D57" s="14" t="s">
        <v>115</v>
      </c>
      <c r="E57" s="30">
        <v>0</v>
      </c>
      <c r="F57" s="28">
        <v>5</v>
      </c>
      <c r="G57" s="28">
        <v>5</v>
      </c>
      <c r="H57" s="28">
        <f t="shared" si="0"/>
        <v>3.3333333333333335</v>
      </c>
      <c r="I57" s="30">
        <v>0</v>
      </c>
      <c r="J57" s="28">
        <v>0</v>
      </c>
      <c r="K57" s="28">
        <v>0</v>
      </c>
      <c r="L57" s="29">
        <f t="shared" si="1"/>
        <v>0</v>
      </c>
      <c r="M57" s="15">
        <f t="shared" si="2"/>
        <v>1.0969723562966213E-2</v>
      </c>
    </row>
    <row r="58" spans="1:13" s="4" customFormat="1">
      <c r="A58" s="18" t="s">
        <v>126</v>
      </c>
      <c r="B58" s="20" t="s">
        <v>127</v>
      </c>
      <c r="C58" s="20" t="s">
        <v>12</v>
      </c>
      <c r="D58" s="20" t="s">
        <v>115</v>
      </c>
      <c r="E58" s="31">
        <v>0</v>
      </c>
      <c r="F58" s="32">
        <v>0</v>
      </c>
      <c r="G58" s="32">
        <v>0</v>
      </c>
      <c r="H58" s="32">
        <f t="shared" si="0"/>
        <v>0</v>
      </c>
      <c r="I58" s="31">
        <v>0</v>
      </c>
      <c r="J58" s="32">
        <v>0</v>
      </c>
      <c r="K58" s="32">
        <v>0</v>
      </c>
      <c r="L58" s="33">
        <f t="shared" si="1"/>
        <v>0</v>
      </c>
      <c r="M58" s="21">
        <f t="shared" si="2"/>
        <v>0</v>
      </c>
    </row>
    <row r="59" spans="1:13">
      <c r="A59" s="13" t="s">
        <v>128</v>
      </c>
      <c r="B59" s="14" t="s">
        <v>129</v>
      </c>
      <c r="C59" s="14" t="s">
        <v>5</v>
      </c>
      <c r="D59" s="14" t="s">
        <v>115</v>
      </c>
      <c r="E59" s="27">
        <v>395</v>
      </c>
      <c r="F59" s="28">
        <v>455</v>
      </c>
      <c r="G59" s="28">
        <v>490</v>
      </c>
      <c r="H59" s="28">
        <f t="shared" si="0"/>
        <v>446.66666666666669</v>
      </c>
      <c r="I59" s="27">
        <v>4</v>
      </c>
      <c r="J59" s="28">
        <v>5</v>
      </c>
      <c r="K59" s="28">
        <v>4</v>
      </c>
      <c r="L59" s="29">
        <f t="shared" si="1"/>
        <v>4.333333333333333</v>
      </c>
      <c r="M59" s="15">
        <f t="shared" si="2"/>
        <v>2.0355702235723525</v>
      </c>
    </row>
    <row r="60" spans="1:13">
      <c r="A60" s="13" t="s">
        <v>130</v>
      </c>
      <c r="B60" s="14" t="s">
        <v>131</v>
      </c>
      <c r="C60" s="14" t="s">
        <v>9</v>
      </c>
      <c r="D60" s="14" t="s">
        <v>115</v>
      </c>
      <c r="E60" s="30">
        <v>0</v>
      </c>
      <c r="F60" s="28">
        <v>0</v>
      </c>
      <c r="G60" s="28">
        <v>0</v>
      </c>
      <c r="H60" s="28">
        <f t="shared" si="0"/>
        <v>0</v>
      </c>
      <c r="I60" s="30">
        <v>0</v>
      </c>
      <c r="J60" s="28">
        <v>0</v>
      </c>
      <c r="K60" s="28">
        <v>0</v>
      </c>
      <c r="L60" s="29">
        <f t="shared" si="1"/>
        <v>0</v>
      </c>
      <c r="M60" s="15">
        <f t="shared" si="2"/>
        <v>0</v>
      </c>
    </row>
    <row r="61" spans="1:13">
      <c r="A61" s="13" t="s">
        <v>132</v>
      </c>
      <c r="B61" s="19" t="s">
        <v>338</v>
      </c>
      <c r="C61" s="14" t="s">
        <v>9</v>
      </c>
      <c r="D61" s="14" t="s">
        <v>115</v>
      </c>
      <c r="E61" s="27">
        <v>0</v>
      </c>
      <c r="F61" s="28">
        <v>0</v>
      </c>
      <c r="G61" s="28">
        <v>0</v>
      </c>
      <c r="H61" s="28">
        <f t="shared" si="0"/>
        <v>0</v>
      </c>
      <c r="I61" s="27">
        <v>0</v>
      </c>
      <c r="J61" s="28">
        <v>0</v>
      </c>
      <c r="K61" s="28">
        <v>0</v>
      </c>
      <c r="L61" s="29">
        <f t="shared" si="1"/>
        <v>0</v>
      </c>
      <c r="M61" s="15">
        <f t="shared" si="2"/>
        <v>0</v>
      </c>
    </row>
    <row r="62" spans="1:13">
      <c r="A62" s="13" t="s">
        <v>133</v>
      </c>
      <c r="B62" s="14" t="s">
        <v>134</v>
      </c>
      <c r="C62" s="14" t="s">
        <v>9</v>
      </c>
      <c r="D62" s="14" t="s">
        <v>135</v>
      </c>
      <c r="E62" s="28">
        <v>0</v>
      </c>
      <c r="F62" s="28">
        <v>0</v>
      </c>
      <c r="G62" s="28">
        <v>10</v>
      </c>
      <c r="H62" s="28">
        <f t="shared" si="0"/>
        <v>3.3333333333333335</v>
      </c>
      <c r="I62" s="28">
        <v>0</v>
      </c>
      <c r="J62" s="28">
        <v>0</v>
      </c>
      <c r="K62" s="28">
        <v>1</v>
      </c>
      <c r="L62" s="29">
        <f t="shared" si="1"/>
        <v>0.33333333333333331</v>
      </c>
      <c r="M62" s="15">
        <f t="shared" si="2"/>
        <v>5.4479513265649288E-2</v>
      </c>
    </row>
    <row r="63" spans="1:13">
      <c r="A63" s="13" t="s">
        <v>136</v>
      </c>
      <c r="B63" s="14" t="s">
        <v>137</v>
      </c>
      <c r="C63" s="14" t="s">
        <v>5</v>
      </c>
      <c r="D63" s="14" t="s">
        <v>135</v>
      </c>
      <c r="E63" s="27">
        <v>330</v>
      </c>
      <c r="F63" s="28">
        <v>290</v>
      </c>
      <c r="G63" s="28">
        <v>335</v>
      </c>
      <c r="H63" s="28">
        <f t="shared" si="0"/>
        <v>318.33333333333331</v>
      </c>
      <c r="I63" s="27">
        <v>4</v>
      </c>
      <c r="J63" s="28">
        <v>4</v>
      </c>
      <c r="K63" s="28">
        <v>6</v>
      </c>
      <c r="L63" s="29">
        <f t="shared" si="1"/>
        <v>4.666666666666667</v>
      </c>
      <c r="M63" s="15">
        <f t="shared" si="2"/>
        <v>1.6567456561008362</v>
      </c>
    </row>
    <row r="64" spans="1:13">
      <c r="A64" s="13" t="s">
        <v>138</v>
      </c>
      <c r="B64" s="14" t="s">
        <v>139</v>
      </c>
      <c r="C64" s="14" t="s">
        <v>5</v>
      </c>
      <c r="D64" s="14" t="s">
        <v>135</v>
      </c>
      <c r="E64" s="27">
        <v>25</v>
      </c>
      <c r="F64" s="28">
        <v>60</v>
      </c>
      <c r="G64" s="28">
        <v>45</v>
      </c>
      <c r="H64" s="28">
        <f t="shared" si="0"/>
        <v>43.333333333333336</v>
      </c>
      <c r="I64" s="27">
        <v>0</v>
      </c>
      <c r="J64" s="28">
        <v>0</v>
      </c>
      <c r="K64" s="28">
        <v>0</v>
      </c>
      <c r="L64" s="29">
        <f t="shared" si="1"/>
        <v>0</v>
      </c>
      <c r="M64" s="15">
        <f t="shared" si="2"/>
        <v>0.14260640631856078</v>
      </c>
    </row>
    <row r="65" spans="1:13" s="4" customFormat="1">
      <c r="A65" s="18" t="s">
        <v>140</v>
      </c>
      <c r="B65" s="20" t="s">
        <v>141</v>
      </c>
      <c r="C65" s="20" t="s">
        <v>81</v>
      </c>
      <c r="D65" s="20" t="s">
        <v>142</v>
      </c>
      <c r="E65" s="31">
        <v>5</v>
      </c>
      <c r="F65" s="32">
        <v>22</v>
      </c>
      <c r="G65" s="32">
        <v>35</v>
      </c>
      <c r="H65" s="32">
        <f t="shared" si="0"/>
        <v>20.666666666666668</v>
      </c>
      <c r="I65" s="31">
        <v>0</v>
      </c>
      <c r="J65" s="32">
        <v>0</v>
      </c>
      <c r="K65" s="32">
        <v>0</v>
      </c>
      <c r="L65" s="33">
        <f t="shared" si="1"/>
        <v>0</v>
      </c>
      <c r="M65" s="21">
        <f t="shared" si="2"/>
        <v>6.801228609039052E-2</v>
      </c>
    </row>
    <row r="66" spans="1:13">
      <c r="A66" s="13" t="s">
        <v>143</v>
      </c>
      <c r="B66" s="14" t="s">
        <v>144</v>
      </c>
      <c r="C66" s="14" t="s">
        <v>81</v>
      </c>
      <c r="D66" s="14" t="s">
        <v>142</v>
      </c>
      <c r="E66" s="27">
        <v>20</v>
      </c>
      <c r="F66" s="28">
        <v>100</v>
      </c>
      <c r="G66" s="28">
        <v>215</v>
      </c>
      <c r="H66" s="28">
        <f t="shared" si="0"/>
        <v>111.66666666666667</v>
      </c>
      <c r="I66" s="27">
        <v>2</v>
      </c>
      <c r="J66" s="28">
        <v>1</v>
      </c>
      <c r="K66" s="28">
        <v>0</v>
      </c>
      <c r="L66" s="29">
        <f t="shared" si="1"/>
        <v>1</v>
      </c>
      <c r="M66" s="15">
        <f t="shared" si="2"/>
        <v>0.49801510846741737</v>
      </c>
    </row>
    <row r="67" spans="1:13">
      <c r="A67" s="13" t="s">
        <v>145</v>
      </c>
      <c r="B67" s="14" t="s">
        <v>146</v>
      </c>
      <c r="C67" s="14" t="s">
        <v>81</v>
      </c>
      <c r="D67" s="14" t="s">
        <v>142</v>
      </c>
      <c r="E67" s="27">
        <v>0</v>
      </c>
      <c r="F67" s="28">
        <v>0</v>
      </c>
      <c r="G67" s="28">
        <v>5</v>
      </c>
      <c r="H67" s="28">
        <f t="shared" ref="H67:H130" si="3">AVERAGE(E67:G67)</f>
        <v>1.6666666666666667</v>
      </c>
      <c r="I67" s="27">
        <v>0</v>
      </c>
      <c r="J67" s="28">
        <v>0</v>
      </c>
      <c r="K67" s="28">
        <v>1</v>
      </c>
      <c r="L67" s="29">
        <f t="shared" ref="L67:L130" si="4">AVERAGE(I67:K67)</f>
        <v>0.33333333333333331</v>
      </c>
      <c r="M67" s="15">
        <f t="shared" ref="M67:M130" si="5">(((100/$H$158)*H67)*0.7)+(((100/$L$158)*L67)*0.3)</f>
        <v>4.8994651484166186E-2</v>
      </c>
    </row>
    <row r="68" spans="1:13" s="4" customFormat="1">
      <c r="A68" s="18" t="s">
        <v>147</v>
      </c>
      <c r="B68" s="20" t="s">
        <v>148</v>
      </c>
      <c r="C68" s="20" t="s">
        <v>149</v>
      </c>
      <c r="D68" s="20" t="s">
        <v>142</v>
      </c>
      <c r="E68" s="31">
        <f>420+10+0+45+0</f>
        <v>475</v>
      </c>
      <c r="F68" s="32">
        <f>485+35+15+50+15</f>
        <v>600</v>
      </c>
      <c r="G68" s="32">
        <f>450+60+15+50+15</f>
        <v>590</v>
      </c>
      <c r="H68" s="32">
        <f t="shared" si="3"/>
        <v>555</v>
      </c>
      <c r="I68" s="31">
        <f>3</f>
        <v>3</v>
      </c>
      <c r="J68" s="32">
        <f>1+2</f>
        <v>3</v>
      </c>
      <c r="K68" s="32">
        <f>9+2</f>
        <v>11</v>
      </c>
      <c r="L68" s="33">
        <f t="shared" si="4"/>
        <v>5.666666666666667</v>
      </c>
      <c r="M68" s="21">
        <f t="shared" si="5"/>
        <v>2.5661253981794867</v>
      </c>
    </row>
    <row r="69" spans="1:13">
      <c r="A69" s="13" t="s">
        <v>150</v>
      </c>
      <c r="B69" s="14" t="s">
        <v>151</v>
      </c>
      <c r="C69" s="14" t="s">
        <v>149</v>
      </c>
      <c r="D69" s="14" t="s">
        <v>142</v>
      </c>
      <c r="E69" s="28">
        <v>0</v>
      </c>
      <c r="F69" s="28">
        <v>0</v>
      </c>
      <c r="G69" s="28">
        <v>0</v>
      </c>
      <c r="H69" s="28">
        <f t="shared" si="3"/>
        <v>0</v>
      </c>
      <c r="I69" s="28">
        <v>0</v>
      </c>
      <c r="J69" s="28">
        <v>0</v>
      </c>
      <c r="K69" s="28">
        <v>0</v>
      </c>
      <c r="L69" s="29">
        <f t="shared" si="4"/>
        <v>0</v>
      </c>
      <c r="M69" s="15">
        <f t="shared" si="5"/>
        <v>0</v>
      </c>
    </row>
    <row r="70" spans="1:13">
      <c r="A70" s="13" t="s">
        <v>152</v>
      </c>
      <c r="B70" s="14" t="s">
        <v>337</v>
      </c>
      <c r="C70" s="14" t="s">
        <v>9</v>
      </c>
      <c r="D70" s="14" t="s">
        <v>142</v>
      </c>
      <c r="E70" s="27">
        <v>20</v>
      </c>
      <c r="F70" s="28">
        <v>25</v>
      </c>
      <c r="G70" s="28">
        <v>35</v>
      </c>
      <c r="H70" s="28">
        <f t="shared" si="3"/>
        <v>26.666666666666668</v>
      </c>
      <c r="I70" s="27">
        <v>1</v>
      </c>
      <c r="J70" s="28">
        <v>1</v>
      </c>
      <c r="K70" s="28">
        <v>0</v>
      </c>
      <c r="L70" s="29">
        <f t="shared" si="4"/>
        <v>0.66666666666666663</v>
      </c>
      <c r="M70" s="15">
        <f t="shared" si="5"/>
        <v>0.17477736790909587</v>
      </c>
    </row>
    <row r="71" spans="1:13">
      <c r="A71" s="13" t="s">
        <v>153</v>
      </c>
      <c r="B71" s="14" t="s">
        <v>154</v>
      </c>
      <c r="C71" s="14" t="s">
        <v>9</v>
      </c>
      <c r="D71" s="14" t="s">
        <v>142</v>
      </c>
      <c r="E71" s="27">
        <v>100</v>
      </c>
      <c r="F71" s="28">
        <v>80</v>
      </c>
      <c r="G71" s="28">
        <v>55</v>
      </c>
      <c r="H71" s="28">
        <f t="shared" si="3"/>
        <v>78.333333333333329</v>
      </c>
      <c r="I71" s="27">
        <v>2</v>
      </c>
      <c r="J71" s="28">
        <v>1</v>
      </c>
      <c r="K71" s="28">
        <v>1</v>
      </c>
      <c r="L71" s="29">
        <f t="shared" si="4"/>
        <v>1.3333333333333333</v>
      </c>
      <c r="M71" s="15">
        <f t="shared" si="5"/>
        <v>0.43182766254043825</v>
      </c>
    </row>
    <row r="72" spans="1:13" s="4" customFormat="1">
      <c r="A72" s="18" t="s">
        <v>155</v>
      </c>
      <c r="B72" s="20" t="s">
        <v>156</v>
      </c>
      <c r="C72" s="20" t="s">
        <v>81</v>
      </c>
      <c r="D72" s="20" t="s">
        <v>142</v>
      </c>
      <c r="E72" s="31">
        <v>0</v>
      </c>
      <c r="F72" s="32">
        <v>5</v>
      </c>
      <c r="G72" s="32">
        <v>20</v>
      </c>
      <c r="H72" s="32">
        <f t="shared" si="3"/>
        <v>8.3333333333333339</v>
      </c>
      <c r="I72" s="31">
        <v>0</v>
      </c>
      <c r="J72" s="32">
        <v>0</v>
      </c>
      <c r="K72" s="32">
        <v>0</v>
      </c>
      <c r="L72" s="33">
        <f t="shared" si="4"/>
        <v>0</v>
      </c>
      <c r="M72" s="21">
        <f t="shared" si="5"/>
        <v>2.742430890741553E-2</v>
      </c>
    </row>
    <row r="73" spans="1:13">
      <c r="A73" s="13" t="s">
        <v>157</v>
      </c>
      <c r="B73" s="14" t="s">
        <v>158</v>
      </c>
      <c r="C73" s="14" t="s">
        <v>12</v>
      </c>
      <c r="D73" s="14" t="s">
        <v>142</v>
      </c>
      <c r="E73" s="27">
        <v>250</v>
      </c>
      <c r="F73" s="28">
        <v>285</v>
      </c>
      <c r="G73" s="28">
        <v>310</v>
      </c>
      <c r="H73" s="28">
        <f t="shared" si="3"/>
        <v>281.66666666666669</v>
      </c>
      <c r="I73" s="27">
        <v>4</v>
      </c>
      <c r="J73" s="28">
        <v>2</v>
      </c>
      <c r="K73" s="28">
        <v>2</v>
      </c>
      <c r="L73" s="29">
        <f t="shared" si="4"/>
        <v>2.6666666666666665</v>
      </c>
      <c r="M73" s="15">
        <f t="shared" si="5"/>
        <v>1.2750199586921096</v>
      </c>
    </row>
    <row r="74" spans="1:13" ht="12" customHeight="1">
      <c r="A74" s="13" t="s">
        <v>159</v>
      </c>
      <c r="B74" s="14" t="s">
        <v>160</v>
      </c>
      <c r="C74" s="14" t="s">
        <v>5</v>
      </c>
      <c r="D74" s="14" t="s">
        <v>142</v>
      </c>
      <c r="E74" s="27">
        <v>3135</v>
      </c>
      <c r="F74" s="28">
        <v>3170</v>
      </c>
      <c r="G74" s="28">
        <v>3065</v>
      </c>
      <c r="H74" s="28">
        <f t="shared" si="3"/>
        <v>3123.3333333333335</v>
      </c>
      <c r="I74" s="27">
        <v>75</v>
      </c>
      <c r="J74" s="28">
        <v>72</v>
      </c>
      <c r="K74" s="28">
        <v>71</v>
      </c>
      <c r="L74" s="29">
        <f t="shared" si="4"/>
        <v>72.666666666666671</v>
      </c>
      <c r="M74" s="15">
        <f t="shared" si="5"/>
        <v>19.763765133684252</v>
      </c>
    </row>
    <row r="75" spans="1:13">
      <c r="A75" s="13" t="s">
        <v>161</v>
      </c>
      <c r="B75" s="14" t="s">
        <v>162</v>
      </c>
      <c r="C75" s="14" t="s">
        <v>81</v>
      </c>
      <c r="D75" s="14" t="s">
        <v>142</v>
      </c>
      <c r="E75" s="30">
        <v>0</v>
      </c>
      <c r="F75" s="30">
        <v>0</v>
      </c>
      <c r="G75" s="34">
        <v>0</v>
      </c>
      <c r="H75" s="28">
        <f t="shared" si="3"/>
        <v>0</v>
      </c>
      <c r="I75" s="30">
        <v>0</v>
      </c>
      <c r="J75" s="30">
        <v>0</v>
      </c>
      <c r="K75" s="28">
        <v>0</v>
      </c>
      <c r="L75" s="29">
        <f t="shared" si="4"/>
        <v>0</v>
      </c>
      <c r="M75" s="15">
        <f t="shared" si="5"/>
        <v>0</v>
      </c>
    </row>
    <row r="76" spans="1:13">
      <c r="A76" s="13" t="s">
        <v>163</v>
      </c>
      <c r="B76" s="14" t="s">
        <v>164</v>
      </c>
      <c r="C76" s="14" t="s">
        <v>165</v>
      </c>
      <c r="D76" s="14" t="s">
        <v>142</v>
      </c>
      <c r="E76" s="27">
        <v>25</v>
      </c>
      <c r="F76" s="28">
        <v>75</v>
      </c>
      <c r="G76" s="28">
        <v>85</v>
      </c>
      <c r="H76" s="28">
        <f t="shared" si="3"/>
        <v>61.666666666666664</v>
      </c>
      <c r="I76" s="27">
        <v>0</v>
      </c>
      <c r="J76" s="28">
        <v>0</v>
      </c>
      <c r="K76" s="28">
        <v>0</v>
      </c>
      <c r="L76" s="29">
        <f t="shared" si="4"/>
        <v>0</v>
      </c>
      <c r="M76" s="15">
        <f t="shared" si="5"/>
        <v>0.20293988591487494</v>
      </c>
    </row>
    <row r="77" spans="1:13">
      <c r="A77" s="13" t="s">
        <v>166</v>
      </c>
      <c r="B77" s="14" t="s">
        <v>167</v>
      </c>
      <c r="C77" s="14" t="s">
        <v>149</v>
      </c>
      <c r="D77" s="14" t="s">
        <v>142</v>
      </c>
      <c r="E77" s="28">
        <v>0</v>
      </c>
      <c r="F77" s="28">
        <v>0</v>
      </c>
      <c r="G77" s="28">
        <v>0</v>
      </c>
      <c r="H77" s="28">
        <f t="shared" si="3"/>
        <v>0</v>
      </c>
      <c r="I77" s="28">
        <v>0</v>
      </c>
      <c r="J77" s="28">
        <v>0</v>
      </c>
      <c r="K77" s="28">
        <v>0</v>
      </c>
      <c r="L77" s="29">
        <f t="shared" si="4"/>
        <v>0</v>
      </c>
      <c r="M77" s="15">
        <f t="shared" si="5"/>
        <v>0</v>
      </c>
    </row>
    <row r="78" spans="1:13">
      <c r="A78" s="13" t="s">
        <v>168</v>
      </c>
      <c r="B78" s="14" t="s">
        <v>169</v>
      </c>
      <c r="C78" s="14" t="s">
        <v>9</v>
      </c>
      <c r="D78" s="14" t="s">
        <v>142</v>
      </c>
      <c r="E78" s="28">
        <v>0</v>
      </c>
      <c r="F78" s="28">
        <v>0</v>
      </c>
      <c r="G78" s="28">
        <v>5</v>
      </c>
      <c r="H78" s="28">
        <f t="shared" si="3"/>
        <v>1.6666666666666667</v>
      </c>
      <c r="I78" s="28">
        <v>0</v>
      </c>
      <c r="J78" s="28">
        <v>0</v>
      </c>
      <c r="K78" s="28">
        <v>0</v>
      </c>
      <c r="L78" s="29">
        <f t="shared" si="4"/>
        <v>0</v>
      </c>
      <c r="M78" s="15">
        <f t="shared" si="5"/>
        <v>5.4848617814831063E-3</v>
      </c>
    </row>
    <row r="79" spans="1:13">
      <c r="A79" s="13" t="s">
        <v>170</v>
      </c>
      <c r="B79" s="14" t="s">
        <v>171</v>
      </c>
      <c r="C79" s="14" t="s">
        <v>9</v>
      </c>
      <c r="D79" s="14" t="s">
        <v>142</v>
      </c>
      <c r="E79" s="28">
        <v>0</v>
      </c>
      <c r="F79" s="28">
        <v>0</v>
      </c>
      <c r="G79" s="28">
        <v>0</v>
      </c>
      <c r="H79" s="28">
        <f t="shared" si="3"/>
        <v>0</v>
      </c>
      <c r="I79" s="28">
        <v>0</v>
      </c>
      <c r="J79" s="28">
        <v>0</v>
      </c>
      <c r="K79" s="28">
        <v>0</v>
      </c>
      <c r="L79" s="29">
        <f t="shared" si="4"/>
        <v>0</v>
      </c>
      <c r="M79" s="15">
        <f t="shared" si="5"/>
        <v>0</v>
      </c>
    </row>
    <row r="80" spans="1:13">
      <c r="A80" s="13" t="s">
        <v>172</v>
      </c>
      <c r="B80" s="14" t="s">
        <v>173</v>
      </c>
      <c r="C80" s="14" t="s">
        <v>9</v>
      </c>
      <c r="D80" s="14" t="s">
        <v>142</v>
      </c>
      <c r="E80" s="27">
        <v>5</v>
      </c>
      <c r="F80" s="28">
        <v>5</v>
      </c>
      <c r="G80" s="28">
        <v>5</v>
      </c>
      <c r="H80" s="28">
        <f t="shared" si="3"/>
        <v>5</v>
      </c>
      <c r="I80" s="27">
        <v>0</v>
      </c>
      <c r="J80" s="28">
        <v>0</v>
      </c>
      <c r="K80" s="28">
        <v>1</v>
      </c>
      <c r="L80" s="29">
        <f t="shared" si="4"/>
        <v>0.33333333333333331</v>
      </c>
      <c r="M80" s="15">
        <f t="shared" si="5"/>
        <v>5.9964375047132396E-2</v>
      </c>
    </row>
    <row r="81" spans="1:13">
      <c r="A81" s="13" t="s">
        <v>174</v>
      </c>
      <c r="B81" s="14" t="s">
        <v>175</v>
      </c>
      <c r="C81" s="14" t="s">
        <v>9</v>
      </c>
      <c r="D81" s="14" t="s">
        <v>142</v>
      </c>
      <c r="E81" s="27">
        <v>70</v>
      </c>
      <c r="F81" s="28">
        <v>80</v>
      </c>
      <c r="G81" s="28">
        <v>150</v>
      </c>
      <c r="H81" s="28">
        <f t="shared" si="3"/>
        <v>100</v>
      </c>
      <c r="I81" s="27">
        <v>0</v>
      </c>
      <c r="J81" s="28">
        <v>1</v>
      </c>
      <c r="K81" s="28">
        <v>0</v>
      </c>
      <c r="L81" s="29">
        <f t="shared" si="4"/>
        <v>0.33333333333333331</v>
      </c>
      <c r="M81" s="15">
        <f t="shared" si="5"/>
        <v>0.37260149659166947</v>
      </c>
    </row>
    <row r="82" spans="1:13">
      <c r="A82" s="13" t="s">
        <v>176</v>
      </c>
      <c r="B82" s="14" t="s">
        <v>177</v>
      </c>
      <c r="C82" s="14" t="s">
        <v>9</v>
      </c>
      <c r="D82" s="14" t="s">
        <v>142</v>
      </c>
      <c r="E82" s="27">
        <v>0</v>
      </c>
      <c r="F82" s="28">
        <v>0</v>
      </c>
      <c r="G82" s="28">
        <v>0</v>
      </c>
      <c r="H82" s="28">
        <f t="shared" si="3"/>
        <v>0</v>
      </c>
      <c r="I82" s="27">
        <v>0</v>
      </c>
      <c r="J82" s="28">
        <v>1</v>
      </c>
      <c r="K82" s="28">
        <v>0</v>
      </c>
      <c r="L82" s="29">
        <f t="shared" si="4"/>
        <v>0.33333333333333331</v>
      </c>
      <c r="M82" s="15">
        <f t="shared" si="5"/>
        <v>4.3509789702683078E-2</v>
      </c>
    </row>
    <row r="83" spans="1:13">
      <c r="A83" s="13" t="s">
        <v>178</v>
      </c>
      <c r="B83" s="14" t="s">
        <v>179</v>
      </c>
      <c r="C83" s="14" t="s">
        <v>9</v>
      </c>
      <c r="D83" s="14" t="s">
        <v>142</v>
      </c>
      <c r="E83" s="30">
        <v>0</v>
      </c>
      <c r="F83" s="28">
        <v>5</v>
      </c>
      <c r="G83" s="28">
        <v>5</v>
      </c>
      <c r="H83" s="28">
        <f t="shared" si="3"/>
        <v>3.3333333333333335</v>
      </c>
      <c r="I83" s="30">
        <v>0</v>
      </c>
      <c r="J83" s="28">
        <v>0</v>
      </c>
      <c r="K83" s="28">
        <v>0</v>
      </c>
      <c r="L83" s="29">
        <f t="shared" si="4"/>
        <v>0</v>
      </c>
      <c r="M83" s="15">
        <f t="shared" si="5"/>
        <v>1.0969723562966213E-2</v>
      </c>
    </row>
    <row r="84" spans="1:13">
      <c r="A84" s="13" t="s">
        <v>180</v>
      </c>
      <c r="B84" s="14" t="s">
        <v>181</v>
      </c>
      <c r="C84" s="14" t="s">
        <v>9</v>
      </c>
      <c r="D84" s="14" t="s">
        <v>142</v>
      </c>
      <c r="E84" s="27">
        <v>0</v>
      </c>
      <c r="F84" s="28">
        <v>0</v>
      </c>
      <c r="G84" s="28">
        <v>0</v>
      </c>
      <c r="H84" s="28">
        <f t="shared" si="3"/>
        <v>0</v>
      </c>
      <c r="I84" s="27">
        <v>0</v>
      </c>
      <c r="J84" s="28">
        <v>0</v>
      </c>
      <c r="K84" s="28">
        <v>0</v>
      </c>
      <c r="L84" s="29">
        <f t="shared" si="4"/>
        <v>0</v>
      </c>
      <c r="M84" s="15">
        <f t="shared" si="5"/>
        <v>0</v>
      </c>
    </row>
    <row r="85" spans="1:13" s="4" customFormat="1">
      <c r="A85" s="18" t="s">
        <v>182</v>
      </c>
      <c r="B85" s="20" t="s">
        <v>183</v>
      </c>
      <c r="C85" s="20" t="s">
        <v>81</v>
      </c>
      <c r="D85" s="20" t="s">
        <v>142</v>
      </c>
      <c r="E85" s="31">
        <v>285</v>
      </c>
      <c r="F85" s="32">
        <v>350</v>
      </c>
      <c r="G85" s="32">
        <v>335</v>
      </c>
      <c r="H85" s="32">
        <f t="shared" si="3"/>
        <v>323.33333333333331</v>
      </c>
      <c r="I85" s="31">
        <v>0</v>
      </c>
      <c r="J85" s="32">
        <v>0</v>
      </c>
      <c r="K85" s="32">
        <v>0</v>
      </c>
      <c r="L85" s="33">
        <f t="shared" si="4"/>
        <v>0</v>
      </c>
      <c r="M85" s="21">
        <f t="shared" si="5"/>
        <v>1.0640631856077225</v>
      </c>
    </row>
    <row r="86" spans="1:13">
      <c r="A86" s="13" t="s">
        <v>184</v>
      </c>
      <c r="B86" s="14" t="s">
        <v>185</v>
      </c>
      <c r="C86" s="14" t="s">
        <v>81</v>
      </c>
      <c r="D86" s="14" t="s">
        <v>142</v>
      </c>
      <c r="E86" s="27">
        <v>35</v>
      </c>
      <c r="F86" s="28">
        <v>65</v>
      </c>
      <c r="G86" s="28">
        <v>65</v>
      </c>
      <c r="H86" s="28">
        <f t="shared" si="3"/>
        <v>55</v>
      </c>
      <c r="I86" s="27">
        <v>0</v>
      </c>
      <c r="J86" s="28">
        <v>0</v>
      </c>
      <c r="K86" s="28">
        <v>0</v>
      </c>
      <c r="L86" s="29">
        <f t="shared" si="4"/>
        <v>0</v>
      </c>
      <c r="M86" s="15">
        <f t="shared" si="5"/>
        <v>0.18100043878894248</v>
      </c>
    </row>
    <row r="87" spans="1:13">
      <c r="A87" s="13" t="s">
        <v>186</v>
      </c>
      <c r="B87" s="19" t="s">
        <v>364</v>
      </c>
      <c r="C87" s="14" t="s">
        <v>9</v>
      </c>
      <c r="D87" s="14" t="s">
        <v>142</v>
      </c>
      <c r="E87" s="27">
        <v>0</v>
      </c>
      <c r="F87" s="28">
        <v>0</v>
      </c>
      <c r="G87" s="28">
        <v>0</v>
      </c>
      <c r="H87" s="28">
        <f t="shared" si="3"/>
        <v>0</v>
      </c>
      <c r="I87" s="27">
        <v>0</v>
      </c>
      <c r="J87" s="28">
        <v>0</v>
      </c>
      <c r="K87" s="28">
        <v>0</v>
      </c>
      <c r="L87" s="29">
        <f t="shared" si="4"/>
        <v>0</v>
      </c>
      <c r="M87" s="15">
        <f t="shared" si="5"/>
        <v>0</v>
      </c>
    </row>
    <row r="88" spans="1:13">
      <c r="A88" s="13" t="s">
        <v>188</v>
      </c>
      <c r="B88" s="14" t="s">
        <v>189</v>
      </c>
      <c r="C88" s="14" t="s">
        <v>38</v>
      </c>
      <c r="D88" s="14" t="s">
        <v>142</v>
      </c>
      <c r="E88" s="30">
        <v>0</v>
      </c>
      <c r="F88" s="28">
        <v>0</v>
      </c>
      <c r="G88" s="28">
        <v>0</v>
      </c>
      <c r="H88" s="28">
        <f t="shared" si="3"/>
        <v>0</v>
      </c>
      <c r="I88" s="30">
        <v>0</v>
      </c>
      <c r="J88" s="28">
        <v>0</v>
      </c>
      <c r="K88" s="28">
        <v>0</v>
      </c>
      <c r="L88" s="29">
        <f t="shared" si="4"/>
        <v>0</v>
      </c>
      <c r="M88" s="15">
        <f t="shared" si="5"/>
        <v>0</v>
      </c>
    </row>
    <row r="89" spans="1:13">
      <c r="A89" s="13" t="s">
        <v>190</v>
      </c>
      <c r="B89" s="14" t="s">
        <v>191</v>
      </c>
      <c r="C89" s="14" t="s">
        <v>9</v>
      </c>
      <c r="D89" s="14" t="s">
        <v>142</v>
      </c>
      <c r="E89" s="28">
        <v>0</v>
      </c>
      <c r="F89" s="28">
        <v>0</v>
      </c>
      <c r="G89" s="28">
        <v>0</v>
      </c>
      <c r="H89" s="28">
        <f t="shared" si="3"/>
        <v>0</v>
      </c>
      <c r="I89" s="28">
        <v>0</v>
      </c>
      <c r="J89" s="28">
        <v>0</v>
      </c>
      <c r="K89" s="28">
        <v>0</v>
      </c>
      <c r="L89" s="29">
        <f t="shared" si="4"/>
        <v>0</v>
      </c>
      <c r="M89" s="15">
        <f t="shared" si="5"/>
        <v>0</v>
      </c>
    </row>
    <row r="90" spans="1:13">
      <c r="A90" s="13" t="s">
        <v>192</v>
      </c>
      <c r="B90" s="14" t="s">
        <v>193</v>
      </c>
      <c r="C90" s="14" t="s">
        <v>363</v>
      </c>
      <c r="D90" s="14" t="s">
        <v>142</v>
      </c>
      <c r="E90" s="30">
        <v>0</v>
      </c>
      <c r="F90" s="28">
        <v>25</v>
      </c>
      <c r="G90" s="28">
        <v>0</v>
      </c>
      <c r="H90" s="28">
        <f t="shared" si="3"/>
        <v>8.3333333333333339</v>
      </c>
      <c r="I90" s="30">
        <v>0</v>
      </c>
      <c r="J90" s="28">
        <v>0</v>
      </c>
      <c r="K90" s="28">
        <v>0</v>
      </c>
      <c r="L90" s="29">
        <f t="shared" si="4"/>
        <v>0</v>
      </c>
      <c r="M90" s="15">
        <f t="shared" si="5"/>
        <v>2.742430890741553E-2</v>
      </c>
    </row>
    <row r="91" spans="1:13">
      <c r="A91" s="13" t="s">
        <v>194</v>
      </c>
      <c r="B91" s="14" t="s">
        <v>195</v>
      </c>
      <c r="C91" s="14" t="s">
        <v>12</v>
      </c>
      <c r="D91" s="14" t="s">
        <v>142</v>
      </c>
      <c r="E91" s="27">
        <v>555</v>
      </c>
      <c r="F91" s="28">
        <v>615</v>
      </c>
      <c r="G91" s="28">
        <v>595</v>
      </c>
      <c r="H91" s="28">
        <f t="shared" si="3"/>
        <v>588.33333333333337</v>
      </c>
      <c r="I91" s="27">
        <v>5</v>
      </c>
      <c r="J91" s="28">
        <v>7</v>
      </c>
      <c r="K91" s="28">
        <v>12</v>
      </c>
      <c r="L91" s="29">
        <f t="shared" si="4"/>
        <v>8</v>
      </c>
      <c r="M91" s="15">
        <f t="shared" si="5"/>
        <v>2.9803911617279306</v>
      </c>
    </row>
    <row r="92" spans="1:13">
      <c r="A92" s="13" t="s">
        <v>196</v>
      </c>
      <c r="B92" s="14" t="s">
        <v>197</v>
      </c>
      <c r="C92" s="14" t="s">
        <v>9</v>
      </c>
      <c r="D92" s="14" t="s">
        <v>142</v>
      </c>
      <c r="E92" s="27">
        <v>0</v>
      </c>
      <c r="F92" s="28">
        <v>0</v>
      </c>
      <c r="G92" s="28">
        <v>0</v>
      </c>
      <c r="H92" s="28">
        <f t="shared" si="3"/>
        <v>0</v>
      </c>
      <c r="I92" s="27">
        <v>0</v>
      </c>
      <c r="J92" s="28">
        <v>0</v>
      </c>
      <c r="K92" s="28">
        <v>0</v>
      </c>
      <c r="L92" s="29">
        <f t="shared" si="4"/>
        <v>0</v>
      </c>
      <c r="M92" s="15">
        <f t="shared" si="5"/>
        <v>0</v>
      </c>
    </row>
    <row r="93" spans="1:13">
      <c r="A93" s="13" t="s">
        <v>198</v>
      </c>
      <c r="B93" s="14" t="s">
        <v>199</v>
      </c>
      <c r="C93" s="14" t="s">
        <v>9</v>
      </c>
      <c r="D93" s="14" t="s">
        <v>142</v>
      </c>
      <c r="E93" s="27">
        <v>30</v>
      </c>
      <c r="F93" s="28">
        <v>45</v>
      </c>
      <c r="G93" s="28">
        <v>50</v>
      </c>
      <c r="H93" s="28">
        <f t="shared" si="3"/>
        <v>41.666666666666664</v>
      </c>
      <c r="I93" s="27">
        <v>3</v>
      </c>
      <c r="J93" s="28">
        <v>0</v>
      </c>
      <c r="K93" s="28">
        <v>0</v>
      </c>
      <c r="L93" s="29">
        <f t="shared" si="4"/>
        <v>1</v>
      </c>
      <c r="M93" s="15">
        <f t="shared" si="5"/>
        <v>0.26765091364512689</v>
      </c>
    </row>
    <row r="94" spans="1:13">
      <c r="A94" s="13" t="s">
        <v>200</v>
      </c>
      <c r="B94" s="14" t="s">
        <v>201</v>
      </c>
      <c r="C94" s="14" t="s">
        <v>9</v>
      </c>
      <c r="D94" s="14" t="s">
        <v>142</v>
      </c>
      <c r="E94" s="27">
        <v>0</v>
      </c>
      <c r="F94" s="28">
        <v>0</v>
      </c>
      <c r="G94" s="28">
        <v>0</v>
      </c>
      <c r="H94" s="28">
        <f t="shared" si="3"/>
        <v>0</v>
      </c>
      <c r="I94" s="27">
        <v>0</v>
      </c>
      <c r="J94" s="28">
        <v>0</v>
      </c>
      <c r="K94" s="28">
        <v>0</v>
      </c>
      <c r="L94" s="29">
        <f t="shared" si="4"/>
        <v>0</v>
      </c>
      <c r="M94" s="15">
        <f t="shared" si="5"/>
        <v>0</v>
      </c>
    </row>
    <row r="95" spans="1:13">
      <c r="A95" s="13" t="s">
        <v>202</v>
      </c>
      <c r="B95" s="14" t="s">
        <v>203</v>
      </c>
      <c r="C95" s="14" t="s">
        <v>81</v>
      </c>
      <c r="D95" s="14" t="s">
        <v>142</v>
      </c>
      <c r="E95" s="30">
        <v>0</v>
      </c>
      <c r="F95" s="30">
        <v>0</v>
      </c>
      <c r="G95" s="34">
        <v>0</v>
      </c>
      <c r="H95" s="28">
        <f t="shared" si="3"/>
        <v>0</v>
      </c>
      <c r="I95" s="30">
        <v>0</v>
      </c>
      <c r="J95" s="30">
        <v>0</v>
      </c>
      <c r="K95" s="34">
        <v>1</v>
      </c>
      <c r="L95" s="29">
        <f t="shared" si="4"/>
        <v>0.33333333333333331</v>
      </c>
      <c r="M95" s="15">
        <f t="shared" si="5"/>
        <v>4.3509789702683078E-2</v>
      </c>
    </row>
    <row r="96" spans="1:13">
      <c r="A96" s="13" t="s">
        <v>204</v>
      </c>
      <c r="B96" s="14" t="s">
        <v>205</v>
      </c>
      <c r="C96" s="14" t="s">
        <v>9</v>
      </c>
      <c r="D96" s="14" t="s">
        <v>142</v>
      </c>
      <c r="E96" s="30">
        <v>0</v>
      </c>
      <c r="F96" s="28">
        <v>0</v>
      </c>
      <c r="G96" s="28">
        <v>0</v>
      </c>
      <c r="H96" s="28">
        <f t="shared" si="3"/>
        <v>0</v>
      </c>
      <c r="I96" s="30">
        <v>0</v>
      </c>
      <c r="J96" s="28">
        <v>0</v>
      </c>
      <c r="K96" s="28">
        <v>0</v>
      </c>
      <c r="L96" s="29">
        <f t="shared" si="4"/>
        <v>0</v>
      </c>
      <c r="M96" s="15">
        <f t="shared" si="5"/>
        <v>0</v>
      </c>
    </row>
    <row r="97" spans="1:13">
      <c r="A97" s="13" t="s">
        <v>206</v>
      </c>
      <c r="B97" s="14" t="s">
        <v>207</v>
      </c>
      <c r="C97" s="14" t="s">
        <v>9</v>
      </c>
      <c r="D97" s="14" t="s">
        <v>142</v>
      </c>
      <c r="E97" s="28">
        <v>0</v>
      </c>
      <c r="F97" s="28">
        <v>0</v>
      </c>
      <c r="G97" s="28">
        <v>0</v>
      </c>
      <c r="H97" s="28">
        <f t="shared" si="3"/>
        <v>0</v>
      </c>
      <c r="I97" s="28">
        <v>0</v>
      </c>
      <c r="J97" s="28">
        <v>0</v>
      </c>
      <c r="K97" s="28">
        <v>1</v>
      </c>
      <c r="L97" s="29">
        <f t="shared" si="4"/>
        <v>0.33333333333333331</v>
      </c>
      <c r="M97" s="15">
        <f t="shared" si="5"/>
        <v>4.3509789702683078E-2</v>
      </c>
    </row>
    <row r="98" spans="1:13">
      <c r="A98" s="13" t="s">
        <v>208</v>
      </c>
      <c r="B98" s="14" t="s">
        <v>209</v>
      </c>
      <c r="C98" s="14" t="s">
        <v>9</v>
      </c>
      <c r="D98" s="14" t="s">
        <v>142</v>
      </c>
      <c r="E98" s="27">
        <v>0</v>
      </c>
      <c r="F98" s="28">
        <v>10</v>
      </c>
      <c r="G98" s="28">
        <v>10</v>
      </c>
      <c r="H98" s="28">
        <f t="shared" si="3"/>
        <v>6.666666666666667</v>
      </c>
      <c r="I98" s="27">
        <v>0</v>
      </c>
      <c r="J98" s="28">
        <v>1</v>
      </c>
      <c r="K98" s="28">
        <v>0</v>
      </c>
      <c r="L98" s="29">
        <f t="shared" si="4"/>
        <v>0.33333333333333331</v>
      </c>
      <c r="M98" s="15">
        <f t="shared" si="5"/>
        <v>6.5449236828615504E-2</v>
      </c>
    </row>
    <row r="99" spans="1:13">
      <c r="A99" s="13" t="s">
        <v>210</v>
      </c>
      <c r="B99" s="14" t="s">
        <v>211</v>
      </c>
      <c r="C99" s="14" t="s">
        <v>5</v>
      </c>
      <c r="D99" s="14" t="s">
        <v>212</v>
      </c>
      <c r="E99" s="27">
        <v>485</v>
      </c>
      <c r="F99" s="28">
        <v>470</v>
      </c>
      <c r="G99" s="28">
        <v>475</v>
      </c>
      <c r="H99" s="28">
        <f t="shared" si="3"/>
        <v>476.66666666666669</v>
      </c>
      <c r="I99" s="27">
        <v>3</v>
      </c>
      <c r="J99" s="28">
        <v>4</v>
      </c>
      <c r="K99" s="28">
        <v>2</v>
      </c>
      <c r="L99" s="29">
        <f t="shared" si="4"/>
        <v>3</v>
      </c>
      <c r="M99" s="15">
        <f t="shared" si="5"/>
        <v>1.9602585768283163</v>
      </c>
    </row>
    <row r="100" spans="1:13">
      <c r="A100" s="13" t="s">
        <v>213</v>
      </c>
      <c r="B100" s="14" t="s">
        <v>214</v>
      </c>
      <c r="C100" s="14" t="s">
        <v>38</v>
      </c>
      <c r="D100" s="14" t="s">
        <v>212</v>
      </c>
      <c r="E100" s="30">
        <v>0</v>
      </c>
      <c r="F100" s="30">
        <v>0</v>
      </c>
      <c r="G100" s="34">
        <v>0</v>
      </c>
      <c r="H100" s="28">
        <f t="shared" si="3"/>
        <v>0</v>
      </c>
      <c r="I100" s="30">
        <v>0</v>
      </c>
      <c r="J100" s="30">
        <v>0</v>
      </c>
      <c r="K100" s="28">
        <v>0</v>
      </c>
      <c r="L100" s="29">
        <f t="shared" si="4"/>
        <v>0</v>
      </c>
      <c r="M100" s="15">
        <f t="shared" si="5"/>
        <v>0</v>
      </c>
    </row>
    <row r="101" spans="1:13">
      <c r="A101" s="13" t="s">
        <v>215</v>
      </c>
      <c r="B101" s="14" t="s">
        <v>216</v>
      </c>
      <c r="C101" s="14" t="s">
        <v>38</v>
      </c>
      <c r="D101" s="14" t="s">
        <v>212</v>
      </c>
      <c r="E101" s="30">
        <v>0</v>
      </c>
      <c r="F101" s="28">
        <v>0</v>
      </c>
      <c r="G101" s="28">
        <v>0</v>
      </c>
      <c r="H101" s="28">
        <f t="shared" si="3"/>
        <v>0</v>
      </c>
      <c r="I101" s="30">
        <v>0</v>
      </c>
      <c r="J101" s="28">
        <v>0</v>
      </c>
      <c r="K101" s="28">
        <v>0</v>
      </c>
      <c r="L101" s="29">
        <f t="shared" si="4"/>
        <v>0</v>
      </c>
      <c r="M101" s="15">
        <f t="shared" si="5"/>
        <v>0</v>
      </c>
    </row>
    <row r="102" spans="1:13">
      <c r="A102" s="13" t="s">
        <v>217</v>
      </c>
      <c r="B102" s="14" t="s">
        <v>218</v>
      </c>
      <c r="C102" s="14" t="s">
        <v>5</v>
      </c>
      <c r="D102" s="14" t="s">
        <v>212</v>
      </c>
      <c r="E102" s="27">
        <v>510</v>
      </c>
      <c r="F102" s="28">
        <v>545</v>
      </c>
      <c r="G102" s="28">
        <v>675</v>
      </c>
      <c r="H102" s="28">
        <f t="shared" si="3"/>
        <v>576.66666666666663</v>
      </c>
      <c r="I102" s="27">
        <v>12</v>
      </c>
      <c r="J102" s="28">
        <v>3</v>
      </c>
      <c r="K102" s="28">
        <v>7</v>
      </c>
      <c r="L102" s="29">
        <f t="shared" si="4"/>
        <v>7.333333333333333</v>
      </c>
      <c r="M102" s="15">
        <f t="shared" si="5"/>
        <v>2.8549775498521823</v>
      </c>
    </row>
    <row r="103" spans="1:13">
      <c r="A103" s="13" t="s">
        <v>219</v>
      </c>
      <c r="B103" s="14" t="s">
        <v>220</v>
      </c>
      <c r="C103" s="14" t="s">
        <v>12</v>
      </c>
      <c r="D103" s="14" t="s">
        <v>212</v>
      </c>
      <c r="E103" s="27">
        <v>110</v>
      </c>
      <c r="F103" s="28">
        <v>130</v>
      </c>
      <c r="G103" s="28">
        <v>115</v>
      </c>
      <c r="H103" s="28">
        <f t="shared" si="3"/>
        <v>118.33333333333333</v>
      </c>
      <c r="I103" s="27">
        <v>3</v>
      </c>
      <c r="J103" s="28">
        <v>2</v>
      </c>
      <c r="K103" s="28">
        <v>2</v>
      </c>
      <c r="L103" s="29">
        <f t="shared" si="4"/>
        <v>2.3333333333333335</v>
      </c>
      <c r="M103" s="15">
        <f t="shared" si="5"/>
        <v>0.69399371440408208</v>
      </c>
    </row>
    <row r="104" spans="1:13">
      <c r="A104" s="13" t="s">
        <v>221</v>
      </c>
      <c r="B104" s="14" t="s">
        <v>222</v>
      </c>
      <c r="C104" s="14" t="s">
        <v>38</v>
      </c>
      <c r="D104" s="14" t="s">
        <v>212</v>
      </c>
      <c r="E104" s="30">
        <v>0</v>
      </c>
      <c r="F104" s="30">
        <v>0</v>
      </c>
      <c r="G104" s="34">
        <v>0</v>
      </c>
      <c r="H104" s="28">
        <f t="shared" si="3"/>
        <v>0</v>
      </c>
      <c r="I104" s="30">
        <v>0</v>
      </c>
      <c r="J104" s="30">
        <v>0</v>
      </c>
      <c r="K104" s="28">
        <v>0</v>
      </c>
      <c r="L104" s="29">
        <f t="shared" si="4"/>
        <v>0</v>
      </c>
      <c r="M104" s="15">
        <f t="shared" si="5"/>
        <v>0</v>
      </c>
    </row>
    <row r="105" spans="1:13">
      <c r="A105" s="13" t="s">
        <v>223</v>
      </c>
      <c r="B105" s="14" t="s">
        <v>224</v>
      </c>
      <c r="C105" s="14" t="s">
        <v>12</v>
      </c>
      <c r="D105" s="14" t="s">
        <v>212</v>
      </c>
      <c r="E105" s="27">
        <v>165</v>
      </c>
      <c r="F105" s="28">
        <v>210</v>
      </c>
      <c r="G105" s="28">
        <v>230</v>
      </c>
      <c r="H105" s="28">
        <f t="shared" si="3"/>
        <v>201.66666666666666</v>
      </c>
      <c r="I105" s="27">
        <v>2</v>
      </c>
      <c r="J105" s="28">
        <v>0</v>
      </c>
      <c r="K105" s="28">
        <v>2</v>
      </c>
      <c r="L105" s="29">
        <f t="shared" si="4"/>
        <v>1.3333333333333333</v>
      </c>
      <c r="M105" s="15">
        <f t="shared" si="5"/>
        <v>0.83770743437018813</v>
      </c>
    </row>
    <row r="106" spans="1:13">
      <c r="A106" s="13" t="s">
        <v>225</v>
      </c>
      <c r="B106" s="14" t="s">
        <v>226</v>
      </c>
      <c r="C106" s="14" t="s">
        <v>9</v>
      </c>
      <c r="D106" s="14" t="s">
        <v>212</v>
      </c>
      <c r="E106" s="28"/>
      <c r="F106" s="28">
        <v>0</v>
      </c>
      <c r="G106" s="28">
        <v>0</v>
      </c>
      <c r="H106" s="28">
        <f t="shared" si="3"/>
        <v>0</v>
      </c>
      <c r="I106" s="28"/>
      <c r="J106" s="28">
        <v>0</v>
      </c>
      <c r="K106" s="28">
        <v>0</v>
      </c>
      <c r="L106" s="29">
        <f t="shared" si="4"/>
        <v>0</v>
      </c>
      <c r="M106" s="15">
        <f t="shared" si="5"/>
        <v>0</v>
      </c>
    </row>
    <row r="107" spans="1:13">
      <c r="A107" s="13" t="s">
        <v>227</v>
      </c>
      <c r="B107" s="14" t="s">
        <v>228</v>
      </c>
      <c r="C107" s="14" t="s">
        <v>5</v>
      </c>
      <c r="D107" s="14" t="s">
        <v>212</v>
      </c>
      <c r="E107" s="27">
        <v>730</v>
      </c>
      <c r="F107" s="28">
        <v>895</v>
      </c>
      <c r="G107" s="28">
        <v>1210</v>
      </c>
      <c r="H107" s="28">
        <f t="shared" si="3"/>
        <v>945</v>
      </c>
      <c r="I107" s="27">
        <v>3</v>
      </c>
      <c r="J107" s="28">
        <v>6</v>
      </c>
      <c r="K107" s="28">
        <v>5</v>
      </c>
      <c r="L107" s="29">
        <f t="shared" si="4"/>
        <v>4.666666666666667</v>
      </c>
      <c r="M107" s="15">
        <f t="shared" si="5"/>
        <v>3.7190536859384844</v>
      </c>
    </row>
    <row r="108" spans="1:13">
      <c r="A108" s="13" t="s">
        <v>229</v>
      </c>
      <c r="B108" s="14" t="s">
        <v>230</v>
      </c>
      <c r="C108" s="14" t="s">
        <v>9</v>
      </c>
      <c r="D108" s="14" t="s">
        <v>212</v>
      </c>
      <c r="E108" s="30">
        <v>0</v>
      </c>
      <c r="F108" s="34">
        <v>0</v>
      </c>
      <c r="G108" s="34">
        <v>0</v>
      </c>
      <c r="H108" s="28">
        <f t="shared" si="3"/>
        <v>0</v>
      </c>
      <c r="I108" s="30">
        <v>0</v>
      </c>
      <c r="J108" s="34">
        <v>0</v>
      </c>
      <c r="K108" s="28">
        <v>0</v>
      </c>
      <c r="L108" s="29">
        <f t="shared" si="4"/>
        <v>0</v>
      </c>
      <c r="M108" s="15">
        <f t="shared" si="5"/>
        <v>0</v>
      </c>
    </row>
    <row r="109" spans="1:13">
      <c r="A109" s="13" t="s">
        <v>231</v>
      </c>
      <c r="B109" s="14" t="s">
        <v>232</v>
      </c>
      <c r="C109" s="14" t="s">
        <v>9</v>
      </c>
      <c r="D109" s="14" t="s">
        <v>233</v>
      </c>
      <c r="E109" s="30">
        <v>0</v>
      </c>
      <c r="F109" s="30">
        <v>0</v>
      </c>
      <c r="G109" s="34">
        <v>0</v>
      </c>
      <c r="H109" s="28">
        <f t="shared" si="3"/>
        <v>0</v>
      </c>
      <c r="I109" s="30">
        <v>0</v>
      </c>
      <c r="J109" s="30">
        <v>0</v>
      </c>
      <c r="K109" s="28">
        <v>0</v>
      </c>
      <c r="L109" s="29">
        <f t="shared" si="4"/>
        <v>0</v>
      </c>
      <c r="M109" s="15">
        <f t="shared" si="5"/>
        <v>0</v>
      </c>
    </row>
    <row r="110" spans="1:13">
      <c r="A110" s="13" t="s">
        <v>234</v>
      </c>
      <c r="B110" s="14" t="s">
        <v>235</v>
      </c>
      <c r="C110" s="14" t="s">
        <v>12</v>
      </c>
      <c r="D110" s="14" t="s">
        <v>233</v>
      </c>
      <c r="E110" s="27">
        <v>265</v>
      </c>
      <c r="F110" s="28">
        <v>325</v>
      </c>
      <c r="G110" s="28">
        <v>300</v>
      </c>
      <c r="H110" s="28">
        <f t="shared" si="3"/>
        <v>296.66666666666669</v>
      </c>
      <c r="I110" s="27">
        <v>0</v>
      </c>
      <c r="J110" s="28">
        <v>5</v>
      </c>
      <c r="K110" s="28">
        <v>1</v>
      </c>
      <c r="L110" s="29">
        <f t="shared" si="4"/>
        <v>2</v>
      </c>
      <c r="M110" s="15">
        <f t="shared" si="5"/>
        <v>1.2373641353200915</v>
      </c>
    </row>
    <row r="111" spans="1:13" s="4" customFormat="1">
      <c r="A111" s="18" t="s">
        <v>236</v>
      </c>
      <c r="B111" s="20" t="s">
        <v>362</v>
      </c>
      <c r="C111" s="20" t="s">
        <v>81</v>
      </c>
      <c r="D111" s="20" t="s">
        <v>233</v>
      </c>
      <c r="E111" s="32">
        <v>90</v>
      </c>
      <c r="F111" s="32">
        <v>95</v>
      </c>
      <c r="G111" s="32">
        <v>130</v>
      </c>
      <c r="H111" s="32">
        <f t="shared" si="3"/>
        <v>105</v>
      </c>
      <c r="I111" s="32">
        <v>1</v>
      </c>
      <c r="J111" s="32">
        <v>0</v>
      </c>
      <c r="K111" s="32">
        <v>0</v>
      </c>
      <c r="L111" s="33">
        <f t="shared" si="4"/>
        <v>0.33333333333333331</v>
      </c>
      <c r="M111" s="21">
        <f t="shared" si="5"/>
        <v>0.38905608193611879</v>
      </c>
    </row>
    <row r="112" spans="1:13">
      <c r="A112" s="13" t="s">
        <v>237</v>
      </c>
      <c r="B112" s="14" t="s">
        <v>238</v>
      </c>
      <c r="C112" s="14" t="s">
        <v>5</v>
      </c>
      <c r="D112" s="14" t="s">
        <v>233</v>
      </c>
      <c r="E112" s="27">
        <v>845</v>
      </c>
      <c r="F112" s="28">
        <v>995</v>
      </c>
      <c r="G112" s="28">
        <v>885</v>
      </c>
      <c r="H112" s="28">
        <f t="shared" si="3"/>
        <v>908.33333333333337</v>
      </c>
      <c r="I112" s="27">
        <v>8</v>
      </c>
      <c r="J112" s="28">
        <v>10</v>
      </c>
      <c r="K112" s="28">
        <v>8</v>
      </c>
      <c r="L112" s="29">
        <f t="shared" si="4"/>
        <v>8.6666666666666661</v>
      </c>
      <c r="M112" s="15">
        <f t="shared" si="5"/>
        <v>4.1205042031780525</v>
      </c>
    </row>
    <row r="113" spans="1:13">
      <c r="A113" s="13" t="s">
        <v>239</v>
      </c>
      <c r="B113" s="14" t="s">
        <v>240</v>
      </c>
      <c r="C113" s="14" t="s">
        <v>9</v>
      </c>
      <c r="D113" s="14" t="s">
        <v>233</v>
      </c>
      <c r="E113" s="27">
        <v>0</v>
      </c>
      <c r="F113" s="28">
        <v>0</v>
      </c>
      <c r="G113" s="28">
        <v>0</v>
      </c>
      <c r="H113" s="28">
        <f t="shared" si="3"/>
        <v>0</v>
      </c>
      <c r="I113" s="27">
        <v>0</v>
      </c>
      <c r="J113" s="28">
        <v>0</v>
      </c>
      <c r="K113" s="28">
        <v>0</v>
      </c>
      <c r="L113" s="29">
        <f t="shared" si="4"/>
        <v>0</v>
      </c>
      <c r="M113" s="15">
        <f t="shared" si="5"/>
        <v>0</v>
      </c>
    </row>
    <row r="114" spans="1:13">
      <c r="A114" s="13" t="s">
        <v>241</v>
      </c>
      <c r="B114" s="14" t="s">
        <v>242</v>
      </c>
      <c r="C114" s="14" t="s">
        <v>9</v>
      </c>
      <c r="D114" s="14" t="s">
        <v>233</v>
      </c>
      <c r="E114" s="30">
        <v>0</v>
      </c>
      <c r="F114" s="34">
        <v>0</v>
      </c>
      <c r="G114" s="34">
        <v>0</v>
      </c>
      <c r="H114" s="28">
        <f t="shared" si="3"/>
        <v>0</v>
      </c>
      <c r="I114" s="30">
        <v>0</v>
      </c>
      <c r="J114" s="34">
        <v>0</v>
      </c>
      <c r="K114" s="28">
        <v>0</v>
      </c>
      <c r="L114" s="29">
        <f t="shared" si="4"/>
        <v>0</v>
      </c>
      <c r="M114" s="15">
        <f t="shared" si="5"/>
        <v>0</v>
      </c>
    </row>
    <row r="115" spans="1:13">
      <c r="A115" s="13" t="s">
        <v>243</v>
      </c>
      <c r="B115" s="14" t="s">
        <v>244</v>
      </c>
      <c r="C115" s="14" t="s">
        <v>9</v>
      </c>
      <c r="D115" s="14" t="s">
        <v>233</v>
      </c>
      <c r="E115" s="27">
        <v>10</v>
      </c>
      <c r="F115" s="28">
        <v>5</v>
      </c>
      <c r="G115" s="28">
        <v>10</v>
      </c>
      <c r="H115" s="28">
        <f t="shared" si="3"/>
        <v>8.3333333333333339</v>
      </c>
      <c r="I115" s="27">
        <v>0</v>
      </c>
      <c r="J115" s="28">
        <v>0</v>
      </c>
      <c r="K115" s="28">
        <v>0</v>
      </c>
      <c r="L115" s="29">
        <f t="shared" si="4"/>
        <v>0</v>
      </c>
      <c r="M115" s="15">
        <f t="shared" si="5"/>
        <v>2.742430890741553E-2</v>
      </c>
    </row>
    <row r="116" spans="1:13">
      <c r="A116" s="13" t="s">
        <v>245</v>
      </c>
      <c r="B116" s="14" t="s">
        <v>246</v>
      </c>
      <c r="C116" s="14" t="s">
        <v>9</v>
      </c>
      <c r="D116" s="14" t="s">
        <v>233</v>
      </c>
      <c r="E116" s="27">
        <v>0</v>
      </c>
      <c r="F116" s="28">
        <v>0</v>
      </c>
      <c r="G116" s="28">
        <v>0</v>
      </c>
      <c r="H116" s="28">
        <f t="shared" si="3"/>
        <v>0</v>
      </c>
      <c r="I116" s="27">
        <v>0</v>
      </c>
      <c r="J116" s="28">
        <v>0</v>
      </c>
      <c r="K116" s="28">
        <v>0</v>
      </c>
      <c r="L116" s="29">
        <f t="shared" si="4"/>
        <v>0</v>
      </c>
      <c r="M116" s="15">
        <f t="shared" si="5"/>
        <v>0</v>
      </c>
    </row>
    <row r="117" spans="1:13">
      <c r="A117" s="13" t="s">
        <v>247</v>
      </c>
      <c r="B117" s="14" t="s">
        <v>248</v>
      </c>
      <c r="C117" s="14" t="s">
        <v>9</v>
      </c>
      <c r="D117" s="14" t="s">
        <v>233</v>
      </c>
      <c r="E117" s="28">
        <v>0</v>
      </c>
      <c r="F117" s="28">
        <v>0</v>
      </c>
      <c r="G117" s="28">
        <v>0</v>
      </c>
      <c r="H117" s="28">
        <f t="shared" si="3"/>
        <v>0</v>
      </c>
      <c r="I117" s="28">
        <v>0</v>
      </c>
      <c r="J117" s="28">
        <v>0</v>
      </c>
      <c r="K117" s="28">
        <v>0</v>
      </c>
      <c r="L117" s="29">
        <f t="shared" si="4"/>
        <v>0</v>
      </c>
      <c r="M117" s="15">
        <f t="shared" si="5"/>
        <v>0</v>
      </c>
    </row>
    <row r="118" spans="1:13">
      <c r="A118" s="13" t="s">
        <v>249</v>
      </c>
      <c r="B118" s="14" t="s">
        <v>250</v>
      </c>
      <c r="C118" s="14" t="s">
        <v>9</v>
      </c>
      <c r="D118" s="14" t="s">
        <v>233</v>
      </c>
      <c r="E118" s="14">
        <v>0</v>
      </c>
      <c r="F118" s="14">
        <v>0</v>
      </c>
      <c r="G118" s="14">
        <v>0</v>
      </c>
      <c r="H118" s="28">
        <f t="shared" si="3"/>
        <v>0</v>
      </c>
      <c r="I118" s="14">
        <v>0</v>
      </c>
      <c r="J118" s="14">
        <v>0</v>
      </c>
      <c r="K118" s="28">
        <v>0</v>
      </c>
      <c r="L118" s="29">
        <f t="shared" si="4"/>
        <v>0</v>
      </c>
      <c r="M118" s="15">
        <f t="shared" si="5"/>
        <v>0</v>
      </c>
    </row>
    <row r="119" spans="1:13">
      <c r="A119" s="13" t="s">
        <v>251</v>
      </c>
      <c r="B119" s="14" t="s">
        <v>252</v>
      </c>
      <c r="C119" s="14" t="s">
        <v>9</v>
      </c>
      <c r="D119" s="14" t="s">
        <v>233</v>
      </c>
      <c r="E119" s="30">
        <v>0</v>
      </c>
      <c r="F119" s="14">
        <v>0</v>
      </c>
      <c r="G119" s="14">
        <v>0</v>
      </c>
      <c r="H119" s="28">
        <f t="shared" si="3"/>
        <v>0</v>
      </c>
      <c r="I119" s="30">
        <v>0</v>
      </c>
      <c r="J119" s="14">
        <v>0</v>
      </c>
      <c r="K119" s="28">
        <v>0</v>
      </c>
      <c r="L119" s="29">
        <f t="shared" si="4"/>
        <v>0</v>
      </c>
      <c r="M119" s="15">
        <f t="shared" si="5"/>
        <v>0</v>
      </c>
    </row>
    <row r="120" spans="1:13">
      <c r="A120" s="13" t="s">
        <v>253</v>
      </c>
      <c r="B120" s="14" t="s">
        <v>254</v>
      </c>
      <c r="C120" s="14" t="s">
        <v>9</v>
      </c>
      <c r="D120" s="14" t="s">
        <v>233</v>
      </c>
      <c r="E120" s="28">
        <v>0</v>
      </c>
      <c r="F120" s="28">
        <v>0</v>
      </c>
      <c r="G120" s="28">
        <v>0</v>
      </c>
      <c r="H120" s="28">
        <f t="shared" si="3"/>
        <v>0</v>
      </c>
      <c r="I120" s="28">
        <v>0</v>
      </c>
      <c r="J120" s="28">
        <v>0</v>
      </c>
      <c r="K120" s="28">
        <v>0</v>
      </c>
      <c r="L120" s="29">
        <f t="shared" si="4"/>
        <v>0</v>
      </c>
      <c r="M120" s="15">
        <f t="shared" si="5"/>
        <v>0</v>
      </c>
    </row>
    <row r="121" spans="1:13">
      <c r="A121" s="13" t="s">
        <v>255</v>
      </c>
      <c r="B121" s="14" t="s">
        <v>256</v>
      </c>
      <c r="C121" s="14" t="s">
        <v>9</v>
      </c>
      <c r="D121" s="14" t="s">
        <v>233</v>
      </c>
      <c r="E121" s="30">
        <v>0</v>
      </c>
      <c r="F121" s="28">
        <v>0</v>
      </c>
      <c r="G121" s="28">
        <v>0</v>
      </c>
      <c r="H121" s="28">
        <f t="shared" si="3"/>
        <v>0</v>
      </c>
      <c r="I121" s="30">
        <v>0</v>
      </c>
      <c r="J121" s="28">
        <v>0</v>
      </c>
      <c r="K121" s="28">
        <v>0</v>
      </c>
      <c r="L121" s="29">
        <f t="shared" si="4"/>
        <v>0</v>
      </c>
      <c r="M121" s="15">
        <f t="shared" si="5"/>
        <v>0</v>
      </c>
    </row>
    <row r="122" spans="1:13">
      <c r="A122" s="13" t="s">
        <v>257</v>
      </c>
      <c r="B122" s="14" t="s">
        <v>258</v>
      </c>
      <c r="C122" s="14" t="s">
        <v>9</v>
      </c>
      <c r="D122" s="14" t="s">
        <v>233</v>
      </c>
      <c r="E122" s="27">
        <v>0</v>
      </c>
      <c r="F122" s="28">
        <v>0</v>
      </c>
      <c r="G122" s="28">
        <v>0</v>
      </c>
      <c r="H122" s="28">
        <f t="shared" si="3"/>
        <v>0</v>
      </c>
      <c r="I122" s="27">
        <v>0</v>
      </c>
      <c r="J122" s="28">
        <v>0</v>
      </c>
      <c r="K122" s="28">
        <v>0</v>
      </c>
      <c r="L122" s="29">
        <f t="shared" si="4"/>
        <v>0</v>
      </c>
      <c r="M122" s="15">
        <f t="shared" si="5"/>
        <v>0</v>
      </c>
    </row>
    <row r="123" spans="1:13">
      <c r="A123" s="13" t="s">
        <v>259</v>
      </c>
      <c r="B123" s="14" t="s">
        <v>260</v>
      </c>
      <c r="C123" s="14" t="s">
        <v>9</v>
      </c>
      <c r="D123" s="14" t="s">
        <v>233</v>
      </c>
      <c r="E123" s="14">
        <v>0</v>
      </c>
      <c r="F123" s="28">
        <v>0</v>
      </c>
      <c r="G123" s="28">
        <v>0</v>
      </c>
      <c r="H123" s="28">
        <f t="shared" si="3"/>
        <v>0</v>
      </c>
      <c r="I123" s="14">
        <v>0</v>
      </c>
      <c r="J123" s="28">
        <v>0</v>
      </c>
      <c r="K123" s="28">
        <v>0</v>
      </c>
      <c r="L123" s="29">
        <f t="shared" si="4"/>
        <v>0</v>
      </c>
      <c r="M123" s="15">
        <f t="shared" si="5"/>
        <v>0</v>
      </c>
    </row>
    <row r="124" spans="1:13">
      <c r="A124" s="13" t="s">
        <v>261</v>
      </c>
      <c r="B124" s="14" t="s">
        <v>262</v>
      </c>
      <c r="C124" s="14" t="s">
        <v>5</v>
      </c>
      <c r="D124" s="14" t="s">
        <v>233</v>
      </c>
      <c r="E124" s="27">
        <v>410</v>
      </c>
      <c r="F124" s="28">
        <v>435</v>
      </c>
      <c r="G124" s="28">
        <v>405</v>
      </c>
      <c r="H124" s="28">
        <f t="shared" si="3"/>
        <v>416.66666666666669</v>
      </c>
      <c r="I124" s="27"/>
      <c r="J124" s="28">
        <v>1</v>
      </c>
      <c r="K124" s="28">
        <v>1</v>
      </c>
      <c r="L124" s="29">
        <f t="shared" si="4"/>
        <v>1</v>
      </c>
      <c r="M124" s="15">
        <f t="shared" si="5"/>
        <v>1.5017448144788257</v>
      </c>
    </row>
    <row r="125" spans="1:13">
      <c r="A125" s="13" t="s">
        <v>263</v>
      </c>
      <c r="B125" s="14" t="s">
        <v>264</v>
      </c>
      <c r="C125" s="14" t="s">
        <v>363</v>
      </c>
      <c r="D125" s="14" t="s">
        <v>233</v>
      </c>
      <c r="E125" s="28">
        <v>0</v>
      </c>
      <c r="F125" s="28">
        <v>0</v>
      </c>
      <c r="G125" s="28">
        <v>0</v>
      </c>
      <c r="H125" s="28">
        <f t="shared" si="3"/>
        <v>0</v>
      </c>
      <c r="I125" s="28">
        <v>0</v>
      </c>
      <c r="J125" s="28">
        <v>0</v>
      </c>
      <c r="K125" s="28">
        <v>0</v>
      </c>
      <c r="L125" s="29">
        <f t="shared" si="4"/>
        <v>0</v>
      </c>
      <c r="M125" s="15">
        <f t="shared" si="5"/>
        <v>0</v>
      </c>
    </row>
    <row r="126" spans="1:13">
      <c r="A126" s="13" t="s">
        <v>265</v>
      </c>
      <c r="B126" s="14" t="s">
        <v>266</v>
      </c>
      <c r="C126" s="14" t="s">
        <v>5</v>
      </c>
      <c r="D126" s="14" t="s">
        <v>267</v>
      </c>
      <c r="E126" s="27">
        <v>420</v>
      </c>
      <c r="F126" s="28">
        <v>340</v>
      </c>
      <c r="G126" s="28">
        <v>360</v>
      </c>
      <c r="H126" s="28">
        <f t="shared" si="3"/>
        <v>373.33333333333331</v>
      </c>
      <c r="I126" s="27">
        <v>0</v>
      </c>
      <c r="J126" s="28">
        <v>0</v>
      </c>
      <c r="K126" s="28">
        <v>0</v>
      </c>
      <c r="L126" s="29">
        <f t="shared" si="4"/>
        <v>0</v>
      </c>
      <c r="M126" s="15">
        <f t="shared" si="5"/>
        <v>1.2286090390522157</v>
      </c>
    </row>
    <row r="127" spans="1:13">
      <c r="A127" s="13" t="s">
        <v>268</v>
      </c>
      <c r="B127" s="14" t="s">
        <v>269</v>
      </c>
      <c r="C127" s="14" t="s">
        <v>12</v>
      </c>
      <c r="D127" s="14" t="s">
        <v>267</v>
      </c>
      <c r="E127" s="27">
        <v>160</v>
      </c>
      <c r="F127" s="28">
        <v>135</v>
      </c>
      <c r="G127" s="28">
        <v>110</v>
      </c>
      <c r="H127" s="28">
        <f t="shared" si="3"/>
        <v>135</v>
      </c>
      <c r="I127" s="27">
        <v>0</v>
      </c>
      <c r="J127" s="28">
        <v>0</v>
      </c>
      <c r="K127" s="28">
        <v>1</v>
      </c>
      <c r="L127" s="29">
        <f t="shared" si="4"/>
        <v>0.33333333333333331</v>
      </c>
      <c r="M127" s="15">
        <f t="shared" si="5"/>
        <v>0.48778359400281468</v>
      </c>
    </row>
    <row r="128" spans="1:13">
      <c r="A128" s="13" t="s">
        <v>270</v>
      </c>
      <c r="B128" s="14" t="s">
        <v>271</v>
      </c>
      <c r="C128" s="14" t="s">
        <v>9</v>
      </c>
      <c r="D128" s="14" t="s">
        <v>267</v>
      </c>
      <c r="E128" s="30">
        <v>0</v>
      </c>
      <c r="F128" s="28">
        <v>0</v>
      </c>
      <c r="G128" s="28">
        <v>0</v>
      </c>
      <c r="H128" s="28">
        <f t="shared" si="3"/>
        <v>0</v>
      </c>
      <c r="I128" s="30">
        <v>0</v>
      </c>
      <c r="J128" s="28">
        <v>0</v>
      </c>
      <c r="K128" s="28">
        <v>0</v>
      </c>
      <c r="L128" s="29">
        <f t="shared" si="4"/>
        <v>0</v>
      </c>
      <c r="M128" s="15">
        <f t="shared" si="5"/>
        <v>0</v>
      </c>
    </row>
    <row r="129" spans="1:13">
      <c r="A129" s="13" t="s">
        <v>272</v>
      </c>
      <c r="B129" s="14" t="s">
        <v>273</v>
      </c>
      <c r="C129" s="14" t="s">
        <v>12</v>
      </c>
      <c r="D129" s="14" t="s">
        <v>267</v>
      </c>
      <c r="E129" s="27">
        <v>110</v>
      </c>
      <c r="F129" s="28">
        <v>55</v>
      </c>
      <c r="G129" s="28">
        <v>55</v>
      </c>
      <c r="H129" s="28">
        <f t="shared" si="3"/>
        <v>73.333333333333329</v>
      </c>
      <c r="I129" s="27">
        <v>1</v>
      </c>
      <c r="J129" s="28">
        <v>2</v>
      </c>
      <c r="K129" s="28">
        <v>0</v>
      </c>
      <c r="L129" s="29">
        <f t="shared" si="4"/>
        <v>1</v>
      </c>
      <c r="M129" s="15">
        <f t="shared" si="5"/>
        <v>0.37186328749330588</v>
      </c>
    </row>
    <row r="130" spans="1:13">
      <c r="A130" s="13" t="s">
        <v>274</v>
      </c>
      <c r="B130" s="14" t="s">
        <v>275</v>
      </c>
      <c r="C130" s="14" t="s">
        <v>38</v>
      </c>
      <c r="D130" s="14" t="s">
        <v>267</v>
      </c>
      <c r="E130" s="30">
        <v>0</v>
      </c>
      <c r="F130" s="28">
        <v>0</v>
      </c>
      <c r="G130" s="28">
        <v>0</v>
      </c>
      <c r="H130" s="28">
        <f t="shared" si="3"/>
        <v>0</v>
      </c>
      <c r="I130" s="30">
        <v>0</v>
      </c>
      <c r="J130" s="28">
        <v>0</v>
      </c>
      <c r="K130" s="28">
        <v>0</v>
      </c>
      <c r="L130" s="29">
        <f t="shared" si="4"/>
        <v>0</v>
      </c>
      <c r="M130" s="15">
        <f t="shared" si="5"/>
        <v>0</v>
      </c>
    </row>
    <row r="131" spans="1:13">
      <c r="A131" s="13" t="s">
        <v>276</v>
      </c>
      <c r="B131" s="14" t="s">
        <v>277</v>
      </c>
      <c r="C131" s="14" t="s">
        <v>5</v>
      </c>
      <c r="D131" s="14" t="s">
        <v>267</v>
      </c>
      <c r="E131" s="27">
        <v>455</v>
      </c>
      <c r="F131" s="28">
        <v>375</v>
      </c>
      <c r="G131" s="28">
        <v>415</v>
      </c>
      <c r="H131" s="28">
        <f t="shared" ref="H131:H157" si="6">AVERAGE(E131:G131)</f>
        <v>415</v>
      </c>
      <c r="I131" s="27">
        <v>3</v>
      </c>
      <c r="J131" s="28">
        <v>4</v>
      </c>
      <c r="K131" s="28">
        <v>4</v>
      </c>
      <c r="L131" s="29">
        <f t="shared" ref="L131:L157" si="7">AVERAGE(I131:K131)</f>
        <v>3.6666666666666665</v>
      </c>
      <c r="M131" s="15">
        <f t="shared" ref="M131:M157" si="8">(((100/$H$158)*H131)*0.7)+(((100/$L$158)*L131)*0.3)</f>
        <v>1.8443382703188074</v>
      </c>
    </row>
    <row r="132" spans="1:13">
      <c r="A132" s="13" t="s">
        <v>278</v>
      </c>
      <c r="B132" s="14" t="s">
        <v>279</v>
      </c>
      <c r="C132" s="14" t="s">
        <v>9</v>
      </c>
      <c r="D132" s="14" t="s">
        <v>267</v>
      </c>
      <c r="E132" s="30">
        <v>0</v>
      </c>
      <c r="F132" s="28">
        <v>0</v>
      </c>
      <c r="G132" s="28">
        <v>0</v>
      </c>
      <c r="H132" s="28">
        <f t="shared" si="6"/>
        <v>0</v>
      </c>
      <c r="I132" s="30">
        <v>0</v>
      </c>
      <c r="J132" s="28">
        <v>0</v>
      </c>
      <c r="K132" s="28">
        <v>0</v>
      </c>
      <c r="L132" s="29">
        <f t="shared" si="7"/>
        <v>0</v>
      </c>
      <c r="M132" s="15">
        <f t="shared" si="8"/>
        <v>0</v>
      </c>
    </row>
    <row r="133" spans="1:13">
      <c r="A133" s="13" t="s">
        <v>280</v>
      </c>
      <c r="B133" s="14" t="s">
        <v>281</v>
      </c>
      <c r="C133" s="14" t="s">
        <v>9</v>
      </c>
      <c r="D133" s="14" t="s">
        <v>282</v>
      </c>
      <c r="E133" s="30">
        <v>0</v>
      </c>
      <c r="F133" s="30">
        <v>0</v>
      </c>
      <c r="G133" s="34">
        <v>0</v>
      </c>
      <c r="H133" s="28">
        <f t="shared" si="6"/>
        <v>0</v>
      </c>
      <c r="I133" s="30">
        <v>0</v>
      </c>
      <c r="J133" s="30">
        <v>0</v>
      </c>
      <c r="K133" s="28">
        <v>0</v>
      </c>
      <c r="L133" s="29">
        <f t="shared" si="7"/>
        <v>0</v>
      </c>
      <c r="M133" s="15">
        <f t="shared" si="8"/>
        <v>0</v>
      </c>
    </row>
    <row r="134" spans="1:13" s="4" customFormat="1">
      <c r="A134" s="18" t="s">
        <v>283</v>
      </c>
      <c r="B134" s="20" t="s">
        <v>284</v>
      </c>
      <c r="C134" s="20" t="s">
        <v>5</v>
      </c>
      <c r="D134" s="20" t="s">
        <v>282</v>
      </c>
      <c r="E134" s="20">
        <v>780</v>
      </c>
      <c r="F134" s="20">
        <v>745</v>
      </c>
      <c r="G134" s="20">
        <v>805</v>
      </c>
      <c r="H134" s="32">
        <f t="shared" si="6"/>
        <v>776.66666666666663</v>
      </c>
      <c r="I134" s="20">
        <v>9</v>
      </c>
      <c r="J134" s="20">
        <v>11</v>
      </c>
      <c r="K134" s="20">
        <v>11</v>
      </c>
      <c r="L134" s="33">
        <f t="shared" si="7"/>
        <v>10.333333333333334</v>
      </c>
      <c r="M134" s="21">
        <f t="shared" si="8"/>
        <v>3.9047490709543031</v>
      </c>
    </row>
    <row r="135" spans="1:13">
      <c r="A135" s="13" t="s">
        <v>285</v>
      </c>
      <c r="B135" s="14" t="s">
        <v>286</v>
      </c>
      <c r="C135" s="14" t="s">
        <v>5</v>
      </c>
      <c r="D135" s="14" t="s">
        <v>282</v>
      </c>
      <c r="E135" s="27">
        <v>350</v>
      </c>
      <c r="F135" s="28">
        <v>340</v>
      </c>
      <c r="G135" s="28">
        <v>370</v>
      </c>
      <c r="H135" s="28">
        <f t="shared" si="6"/>
        <v>353.33333333333331</v>
      </c>
      <c r="I135" s="27">
        <v>2</v>
      </c>
      <c r="J135" s="28">
        <v>2</v>
      </c>
      <c r="K135" s="28">
        <v>6</v>
      </c>
      <c r="L135" s="29">
        <f t="shared" si="7"/>
        <v>3.3333333333333335</v>
      </c>
      <c r="M135" s="15">
        <f t="shared" si="8"/>
        <v>1.5978885947012493</v>
      </c>
    </row>
    <row r="136" spans="1:13">
      <c r="A136" s="13" t="s">
        <v>287</v>
      </c>
      <c r="B136" s="14" t="s">
        <v>288</v>
      </c>
      <c r="C136" s="14" t="s">
        <v>12</v>
      </c>
      <c r="D136" s="14" t="s">
        <v>282</v>
      </c>
      <c r="E136" s="35">
        <v>210</v>
      </c>
      <c r="F136" s="36">
        <v>220</v>
      </c>
      <c r="G136" s="36">
        <v>250</v>
      </c>
      <c r="H136" s="28">
        <f t="shared" si="6"/>
        <v>226.66666666666666</v>
      </c>
      <c r="I136" s="35">
        <v>1</v>
      </c>
      <c r="J136" s="36">
        <v>0</v>
      </c>
      <c r="K136" s="36">
        <v>0</v>
      </c>
      <c r="L136" s="29">
        <f t="shared" si="7"/>
        <v>0.33333333333333331</v>
      </c>
      <c r="M136" s="15">
        <f t="shared" si="8"/>
        <v>0.78945099198438551</v>
      </c>
    </row>
    <row r="137" spans="1:13">
      <c r="A137" s="13" t="s">
        <v>289</v>
      </c>
      <c r="B137" s="14" t="s">
        <v>290</v>
      </c>
      <c r="C137" s="14" t="s">
        <v>9</v>
      </c>
      <c r="D137" s="14" t="s">
        <v>282</v>
      </c>
      <c r="E137" s="27">
        <v>0</v>
      </c>
      <c r="F137" s="28">
        <v>0</v>
      </c>
      <c r="G137" s="28">
        <v>0</v>
      </c>
      <c r="H137" s="28">
        <f t="shared" si="6"/>
        <v>0</v>
      </c>
      <c r="I137" s="27">
        <v>0</v>
      </c>
      <c r="J137" s="28">
        <v>0</v>
      </c>
      <c r="K137" s="28">
        <v>0</v>
      </c>
      <c r="L137" s="29">
        <f t="shared" si="7"/>
        <v>0</v>
      </c>
      <c r="M137" s="15">
        <f t="shared" si="8"/>
        <v>0</v>
      </c>
    </row>
    <row r="138" spans="1:13" s="4" customFormat="1">
      <c r="A138" s="18" t="s">
        <v>291</v>
      </c>
      <c r="B138" s="20" t="s">
        <v>292</v>
      </c>
      <c r="C138" s="20" t="s">
        <v>9</v>
      </c>
      <c r="D138" s="20" t="s">
        <v>282</v>
      </c>
      <c r="E138" s="31">
        <v>0</v>
      </c>
      <c r="F138" s="32">
        <v>0</v>
      </c>
      <c r="G138" s="32">
        <v>0</v>
      </c>
      <c r="H138" s="32">
        <v>0</v>
      </c>
      <c r="I138" s="31">
        <v>0</v>
      </c>
      <c r="J138" s="32">
        <v>0</v>
      </c>
      <c r="K138" s="32">
        <v>0</v>
      </c>
      <c r="L138" s="33">
        <f t="shared" si="7"/>
        <v>0</v>
      </c>
      <c r="M138" s="21">
        <f t="shared" si="8"/>
        <v>0</v>
      </c>
    </row>
    <row r="139" spans="1:13">
      <c r="A139" s="13" t="s">
        <v>293</v>
      </c>
      <c r="B139" s="14" t="s">
        <v>294</v>
      </c>
      <c r="C139" s="14" t="s">
        <v>12</v>
      </c>
      <c r="D139" s="14" t="s">
        <v>295</v>
      </c>
      <c r="E139" s="27">
        <v>90</v>
      </c>
      <c r="F139" s="28">
        <v>110</v>
      </c>
      <c r="G139" s="28">
        <v>125</v>
      </c>
      <c r="H139" s="28">
        <f t="shared" si="6"/>
        <v>108.33333333333333</v>
      </c>
      <c r="I139" s="27">
        <v>0</v>
      </c>
      <c r="J139" s="28">
        <v>1</v>
      </c>
      <c r="K139" s="28">
        <v>2</v>
      </c>
      <c r="L139" s="29">
        <f t="shared" si="7"/>
        <v>1</v>
      </c>
      <c r="M139" s="15">
        <f t="shared" si="8"/>
        <v>0.4870453849044511</v>
      </c>
    </row>
    <row r="140" spans="1:13">
      <c r="A140" s="13" t="s">
        <v>320</v>
      </c>
      <c r="B140" s="14" t="s">
        <v>321</v>
      </c>
      <c r="C140" s="14" t="s">
        <v>81</v>
      </c>
      <c r="D140" s="14" t="s">
        <v>295</v>
      </c>
      <c r="E140" s="30">
        <v>0</v>
      </c>
      <c r="F140" s="30">
        <v>0</v>
      </c>
      <c r="G140" s="34">
        <v>0</v>
      </c>
      <c r="H140" s="28">
        <f t="shared" si="6"/>
        <v>0</v>
      </c>
      <c r="I140" s="30">
        <v>0</v>
      </c>
      <c r="J140" s="30">
        <v>0</v>
      </c>
      <c r="K140" s="28">
        <v>0</v>
      </c>
      <c r="L140" s="29">
        <f t="shared" si="7"/>
        <v>0</v>
      </c>
      <c r="M140" s="15">
        <f t="shared" si="8"/>
        <v>0</v>
      </c>
    </row>
    <row r="141" spans="1:13">
      <c r="A141" s="13" t="s">
        <v>296</v>
      </c>
      <c r="B141" s="14" t="s">
        <v>297</v>
      </c>
      <c r="C141" s="14" t="s">
        <v>5</v>
      </c>
      <c r="D141" s="14" t="s">
        <v>295</v>
      </c>
      <c r="E141" s="27">
        <v>370</v>
      </c>
      <c r="F141" s="28">
        <v>375</v>
      </c>
      <c r="G141" s="28">
        <v>385</v>
      </c>
      <c r="H141" s="28">
        <f t="shared" si="6"/>
        <v>376.66666666666669</v>
      </c>
      <c r="I141" s="27">
        <v>1</v>
      </c>
      <c r="J141" s="28">
        <v>3</v>
      </c>
      <c r="K141" s="28">
        <v>0</v>
      </c>
      <c r="L141" s="29">
        <f t="shared" si="7"/>
        <v>1.3333333333333333</v>
      </c>
      <c r="M141" s="15">
        <f t="shared" si="8"/>
        <v>1.4136179214259144</v>
      </c>
    </row>
    <row r="142" spans="1:13">
      <c r="A142" s="13" t="s">
        <v>298</v>
      </c>
      <c r="B142" s="14" t="s">
        <v>299</v>
      </c>
      <c r="C142" s="14" t="s">
        <v>12</v>
      </c>
      <c r="D142" s="14" t="s">
        <v>295</v>
      </c>
      <c r="E142" s="27">
        <v>120</v>
      </c>
      <c r="F142" s="28">
        <v>130</v>
      </c>
      <c r="G142" s="28">
        <v>190</v>
      </c>
      <c r="H142" s="28">
        <f t="shared" si="6"/>
        <v>146.66666666666666</v>
      </c>
      <c r="I142" s="27">
        <v>0</v>
      </c>
      <c r="J142" s="28">
        <v>3</v>
      </c>
      <c r="K142" s="28">
        <v>0</v>
      </c>
      <c r="L142" s="29">
        <f t="shared" si="7"/>
        <v>1</v>
      </c>
      <c r="M142" s="15">
        <f t="shared" si="8"/>
        <v>0.61319720587856252</v>
      </c>
    </row>
    <row r="143" spans="1:13">
      <c r="A143" s="13" t="s">
        <v>300</v>
      </c>
      <c r="B143" s="14" t="s">
        <v>301</v>
      </c>
      <c r="C143" s="14" t="s">
        <v>81</v>
      </c>
      <c r="D143" s="14" t="s">
        <v>295</v>
      </c>
      <c r="E143" s="27">
        <v>0</v>
      </c>
      <c r="F143" s="28">
        <v>0</v>
      </c>
      <c r="G143" s="28">
        <v>0</v>
      </c>
      <c r="H143" s="28">
        <f t="shared" si="6"/>
        <v>0</v>
      </c>
      <c r="I143" s="27">
        <v>0</v>
      </c>
      <c r="J143" s="28">
        <v>0</v>
      </c>
      <c r="K143" s="28">
        <v>0</v>
      </c>
      <c r="L143" s="29">
        <f t="shared" si="7"/>
        <v>0</v>
      </c>
      <c r="M143" s="15">
        <f t="shared" si="8"/>
        <v>0</v>
      </c>
    </row>
    <row r="144" spans="1:13">
      <c r="A144" s="13" t="s">
        <v>302</v>
      </c>
      <c r="B144" s="14" t="s">
        <v>303</v>
      </c>
      <c r="C144" s="14" t="s">
        <v>81</v>
      </c>
      <c r="D144" s="14" t="s">
        <v>295</v>
      </c>
      <c r="E144" s="27">
        <v>20</v>
      </c>
      <c r="F144" s="28">
        <v>15</v>
      </c>
      <c r="G144" s="28">
        <v>15</v>
      </c>
      <c r="H144" s="28">
        <f t="shared" si="6"/>
        <v>16.666666666666668</v>
      </c>
      <c r="I144" s="27">
        <v>0</v>
      </c>
      <c r="J144" s="28">
        <v>0</v>
      </c>
      <c r="K144" s="28">
        <v>0</v>
      </c>
      <c r="L144" s="29">
        <f t="shared" si="7"/>
        <v>0</v>
      </c>
      <c r="M144" s="15">
        <f t="shared" si="8"/>
        <v>5.4848617814831059E-2</v>
      </c>
    </row>
    <row r="145" spans="1:13" s="4" customFormat="1">
      <c r="A145" s="18" t="s">
        <v>304</v>
      </c>
      <c r="B145" s="20" t="s">
        <v>305</v>
      </c>
      <c r="C145" s="20" t="s">
        <v>81</v>
      </c>
      <c r="D145" s="20" t="s">
        <v>295</v>
      </c>
      <c r="E145" s="32">
        <v>10</v>
      </c>
      <c r="F145" s="32">
        <v>10</v>
      </c>
      <c r="G145" s="32">
        <v>5</v>
      </c>
      <c r="H145" s="32">
        <f t="shared" si="6"/>
        <v>8.3333333333333339</v>
      </c>
      <c r="I145" s="32">
        <v>0</v>
      </c>
      <c r="J145" s="32">
        <v>0</v>
      </c>
      <c r="K145" s="32">
        <v>0</v>
      </c>
      <c r="L145" s="33">
        <f t="shared" si="7"/>
        <v>0</v>
      </c>
      <c r="M145" s="21">
        <f t="shared" si="8"/>
        <v>2.742430890741553E-2</v>
      </c>
    </row>
    <row r="146" spans="1:13">
      <c r="A146" s="13" t="s">
        <v>306</v>
      </c>
      <c r="B146" s="14" t="s">
        <v>307</v>
      </c>
      <c r="C146" s="14" t="s">
        <v>9</v>
      </c>
      <c r="D146" s="14" t="s">
        <v>295</v>
      </c>
      <c r="E146" s="30">
        <v>0</v>
      </c>
      <c r="F146" s="28">
        <v>0</v>
      </c>
      <c r="G146" s="28">
        <v>0</v>
      </c>
      <c r="H146" s="28">
        <f t="shared" si="6"/>
        <v>0</v>
      </c>
      <c r="I146" s="30">
        <v>0</v>
      </c>
      <c r="J146" s="28">
        <v>0</v>
      </c>
      <c r="K146" s="28">
        <v>0</v>
      </c>
      <c r="L146" s="29">
        <f t="shared" si="7"/>
        <v>0</v>
      </c>
      <c r="M146" s="15">
        <f t="shared" si="8"/>
        <v>0</v>
      </c>
    </row>
    <row r="147" spans="1:13">
      <c r="A147" s="13" t="s">
        <v>308</v>
      </c>
      <c r="B147" s="14" t="s">
        <v>309</v>
      </c>
      <c r="C147" s="14" t="s">
        <v>5</v>
      </c>
      <c r="D147" s="14" t="s">
        <v>295</v>
      </c>
      <c r="E147" s="27">
        <v>625</v>
      </c>
      <c r="F147" s="28">
        <v>825</v>
      </c>
      <c r="G147" s="28">
        <v>775</v>
      </c>
      <c r="H147" s="28">
        <f t="shared" si="6"/>
        <v>741.66666666666663</v>
      </c>
      <c r="I147" s="27">
        <v>9</v>
      </c>
      <c r="J147" s="28">
        <v>12</v>
      </c>
      <c r="K147" s="28">
        <v>12</v>
      </c>
      <c r="L147" s="29">
        <f t="shared" si="7"/>
        <v>11</v>
      </c>
      <c r="M147" s="15">
        <f t="shared" si="8"/>
        <v>3.8765865529485239</v>
      </c>
    </row>
    <row r="148" spans="1:13">
      <c r="A148" s="13" t="s">
        <v>310</v>
      </c>
      <c r="B148" s="14" t="s">
        <v>311</v>
      </c>
      <c r="C148" s="14" t="s">
        <v>9</v>
      </c>
      <c r="D148" s="14" t="s">
        <v>295</v>
      </c>
      <c r="E148" s="27">
        <v>0</v>
      </c>
      <c r="F148" s="28">
        <v>0</v>
      </c>
      <c r="G148" s="28">
        <v>0</v>
      </c>
      <c r="H148" s="28">
        <f t="shared" si="6"/>
        <v>0</v>
      </c>
      <c r="I148" s="27">
        <v>0</v>
      </c>
      <c r="J148" s="28">
        <v>0</v>
      </c>
      <c r="K148" s="28">
        <v>0</v>
      </c>
      <c r="L148" s="29">
        <f t="shared" si="7"/>
        <v>0</v>
      </c>
      <c r="M148" s="15">
        <f t="shared" si="8"/>
        <v>0</v>
      </c>
    </row>
    <row r="149" spans="1:13">
      <c r="A149" s="13" t="s">
        <v>312</v>
      </c>
      <c r="B149" s="14" t="s">
        <v>313</v>
      </c>
      <c r="C149" s="14" t="s">
        <v>9</v>
      </c>
      <c r="D149" s="14" t="s">
        <v>295</v>
      </c>
      <c r="E149" s="27">
        <v>0</v>
      </c>
      <c r="F149" s="28">
        <v>0</v>
      </c>
      <c r="G149" s="28">
        <v>0</v>
      </c>
      <c r="H149" s="28">
        <f t="shared" si="6"/>
        <v>0</v>
      </c>
      <c r="I149" s="27">
        <v>0</v>
      </c>
      <c r="J149" s="28">
        <v>0</v>
      </c>
      <c r="K149" s="28">
        <v>0</v>
      </c>
      <c r="L149" s="29">
        <f t="shared" si="7"/>
        <v>0</v>
      </c>
      <c r="M149" s="15">
        <f t="shared" si="8"/>
        <v>0</v>
      </c>
    </row>
    <row r="150" spans="1:13">
      <c r="A150" s="13" t="s">
        <v>314</v>
      </c>
      <c r="B150" s="14" t="s">
        <v>315</v>
      </c>
      <c r="C150" s="14" t="s">
        <v>9</v>
      </c>
      <c r="D150" s="14" t="s">
        <v>295</v>
      </c>
      <c r="E150" s="27">
        <v>10</v>
      </c>
      <c r="F150" s="28">
        <v>10</v>
      </c>
      <c r="G150" s="28">
        <v>0</v>
      </c>
      <c r="H150" s="28">
        <f t="shared" si="6"/>
        <v>6.666666666666667</v>
      </c>
      <c r="I150" s="27">
        <v>0</v>
      </c>
      <c r="J150" s="28">
        <v>0</v>
      </c>
      <c r="K150" s="28">
        <v>0</v>
      </c>
      <c r="L150" s="29">
        <f t="shared" si="7"/>
        <v>0</v>
      </c>
      <c r="M150" s="15">
        <f t="shared" si="8"/>
        <v>2.1939447125932425E-2</v>
      </c>
    </row>
    <row r="151" spans="1:13">
      <c r="A151" s="13" t="s">
        <v>316</v>
      </c>
      <c r="B151" s="14" t="s">
        <v>317</v>
      </c>
      <c r="C151" s="14" t="s">
        <v>81</v>
      </c>
      <c r="D151" s="14" t="s">
        <v>295</v>
      </c>
      <c r="E151" s="27">
        <v>20</v>
      </c>
      <c r="F151" s="28">
        <v>20</v>
      </c>
      <c r="G151" s="28">
        <v>10</v>
      </c>
      <c r="H151" s="28">
        <f t="shared" si="6"/>
        <v>16.666666666666668</v>
      </c>
      <c r="I151" s="27">
        <v>0</v>
      </c>
      <c r="J151" s="28">
        <v>0</v>
      </c>
      <c r="K151" s="28">
        <v>0</v>
      </c>
      <c r="L151" s="29">
        <f t="shared" si="7"/>
        <v>0</v>
      </c>
      <c r="M151" s="15">
        <f t="shared" si="8"/>
        <v>5.4848617814831059E-2</v>
      </c>
    </row>
    <row r="152" spans="1:13">
      <c r="A152" s="13" t="s">
        <v>318</v>
      </c>
      <c r="B152" s="14" t="s">
        <v>319</v>
      </c>
      <c r="C152" s="14" t="s">
        <v>9</v>
      </c>
      <c r="D152" s="14" t="s">
        <v>295</v>
      </c>
      <c r="E152" s="30">
        <v>0</v>
      </c>
      <c r="F152" s="28">
        <v>0</v>
      </c>
      <c r="G152" s="28">
        <v>0</v>
      </c>
      <c r="H152" s="28">
        <f t="shared" si="6"/>
        <v>0</v>
      </c>
      <c r="I152" s="30">
        <v>0</v>
      </c>
      <c r="J152" s="28">
        <v>0</v>
      </c>
      <c r="K152" s="28">
        <v>0</v>
      </c>
      <c r="L152" s="29">
        <f t="shared" si="7"/>
        <v>0</v>
      </c>
      <c r="M152" s="15">
        <f t="shared" si="8"/>
        <v>0</v>
      </c>
    </row>
    <row r="153" spans="1:13">
      <c r="A153" s="13" t="s">
        <v>322</v>
      </c>
      <c r="B153" s="14" t="s">
        <v>323</v>
      </c>
      <c r="C153" s="14" t="s">
        <v>5</v>
      </c>
      <c r="D153" s="14" t="s">
        <v>324</v>
      </c>
      <c r="E153" s="27">
        <v>40</v>
      </c>
      <c r="F153" s="28">
        <v>65</v>
      </c>
      <c r="G153" s="28">
        <v>85</v>
      </c>
      <c r="H153" s="28">
        <f t="shared" si="6"/>
        <v>63.333333333333336</v>
      </c>
      <c r="I153" s="27">
        <v>0</v>
      </c>
      <c r="J153" s="28">
        <v>0</v>
      </c>
      <c r="K153" s="28">
        <v>0</v>
      </c>
      <c r="L153" s="29">
        <f t="shared" si="7"/>
        <v>0</v>
      </c>
      <c r="M153" s="15">
        <f t="shared" si="8"/>
        <v>0.20842474769635805</v>
      </c>
    </row>
    <row r="154" spans="1:13">
      <c r="A154" s="13" t="s">
        <v>325</v>
      </c>
      <c r="B154" s="14" t="s">
        <v>326</v>
      </c>
      <c r="C154" s="14" t="s">
        <v>9</v>
      </c>
      <c r="D154" s="14" t="s">
        <v>327</v>
      </c>
      <c r="E154" s="27">
        <v>0</v>
      </c>
      <c r="F154" s="28">
        <v>0</v>
      </c>
      <c r="G154" s="28">
        <v>0</v>
      </c>
      <c r="H154" s="28">
        <f t="shared" si="6"/>
        <v>0</v>
      </c>
      <c r="I154" s="27"/>
      <c r="J154" s="28">
        <v>0</v>
      </c>
      <c r="K154" s="28">
        <v>0</v>
      </c>
      <c r="L154" s="29">
        <f t="shared" si="7"/>
        <v>0</v>
      </c>
      <c r="M154" s="15">
        <f t="shared" si="8"/>
        <v>0</v>
      </c>
    </row>
    <row r="155" spans="1:13">
      <c r="A155" s="13" t="s">
        <v>328</v>
      </c>
      <c r="B155" s="14" t="s">
        <v>329</v>
      </c>
      <c r="C155" s="14" t="s">
        <v>9</v>
      </c>
      <c r="D155" s="14" t="s">
        <v>327</v>
      </c>
      <c r="E155" s="28">
        <v>0</v>
      </c>
      <c r="F155" s="28">
        <v>0</v>
      </c>
      <c r="G155" s="28">
        <v>0</v>
      </c>
      <c r="H155" s="28">
        <f t="shared" si="6"/>
        <v>0</v>
      </c>
      <c r="I155" s="28">
        <v>0</v>
      </c>
      <c r="J155" s="28">
        <v>0</v>
      </c>
      <c r="K155" s="28">
        <v>0</v>
      </c>
      <c r="L155" s="29">
        <f t="shared" si="7"/>
        <v>0</v>
      </c>
      <c r="M155" s="15">
        <f t="shared" si="8"/>
        <v>0</v>
      </c>
    </row>
    <row r="156" spans="1:13">
      <c r="A156" s="13" t="s">
        <v>330</v>
      </c>
      <c r="B156" s="14" t="s">
        <v>331</v>
      </c>
      <c r="C156" s="14" t="s">
        <v>5</v>
      </c>
      <c r="D156" s="14" t="s">
        <v>332</v>
      </c>
      <c r="E156" s="27">
        <v>25</v>
      </c>
      <c r="F156" s="28">
        <v>70</v>
      </c>
      <c r="G156" s="28">
        <v>75</v>
      </c>
      <c r="H156" s="28">
        <f t="shared" si="6"/>
        <v>56.666666666666664</v>
      </c>
      <c r="I156" s="27">
        <v>0</v>
      </c>
      <c r="J156" s="28">
        <v>0</v>
      </c>
      <c r="K156" s="28">
        <v>0</v>
      </c>
      <c r="L156" s="29">
        <f t="shared" si="7"/>
        <v>0</v>
      </c>
      <c r="M156" s="15">
        <f t="shared" si="8"/>
        <v>0.18648530057042562</v>
      </c>
    </row>
    <row r="157" spans="1:13">
      <c r="A157" s="13" t="s">
        <v>333</v>
      </c>
      <c r="B157" s="14" t="s">
        <v>334</v>
      </c>
      <c r="C157" s="14" t="s">
        <v>5</v>
      </c>
      <c r="D157" s="19" t="s">
        <v>355</v>
      </c>
      <c r="E157" s="27">
        <v>20</v>
      </c>
      <c r="F157" s="28">
        <v>20</v>
      </c>
      <c r="G157" s="28">
        <v>80</v>
      </c>
      <c r="H157" s="28">
        <f t="shared" si="6"/>
        <v>40</v>
      </c>
      <c r="I157" s="27">
        <v>0</v>
      </c>
      <c r="J157" s="28">
        <v>1</v>
      </c>
      <c r="K157" s="28">
        <v>0</v>
      </c>
      <c r="L157" s="29">
        <f t="shared" si="7"/>
        <v>0.33333333333333331</v>
      </c>
      <c r="M157" s="15">
        <f t="shared" si="8"/>
        <v>0.17514647245827761</v>
      </c>
    </row>
    <row r="158" spans="1:13">
      <c r="E158" s="3">
        <f>SUM(E2:E157)</f>
        <v>19950</v>
      </c>
      <c r="F158" s="3">
        <f t="shared" ref="F158:M158" si="9">SUM(F2:F157)</f>
        <v>21632</v>
      </c>
      <c r="G158" s="3">
        <f t="shared" si="9"/>
        <v>22230</v>
      </c>
      <c r="H158" s="3">
        <f t="shared" si="9"/>
        <v>21270.666666666668</v>
      </c>
      <c r="I158" s="3">
        <f t="shared" si="9"/>
        <v>220</v>
      </c>
      <c r="J158" s="3">
        <f t="shared" si="9"/>
        <v>238</v>
      </c>
      <c r="K158" s="3">
        <f t="shared" si="9"/>
        <v>230</v>
      </c>
      <c r="L158" s="3">
        <f t="shared" si="9"/>
        <v>229.83333333333346</v>
      </c>
      <c r="M158" s="7">
        <f t="shared" si="9"/>
        <v>99.999999999999986</v>
      </c>
    </row>
  </sheetData>
  <autoFilter ref="K1:K15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"/>
  <sheetViews>
    <sheetView tabSelected="1" topLeftCell="A42" workbookViewId="0">
      <selection activeCell="C77" sqref="C77:D77"/>
    </sheetView>
  </sheetViews>
  <sheetFormatPr baseColWidth="10" defaultRowHeight="12.75"/>
  <cols>
    <col min="1" max="1" width="10" style="1" bestFit="1" customWidth="1"/>
    <col min="2" max="2" width="52.140625" style="1" customWidth="1"/>
    <col min="3" max="3" width="9.42578125" style="1" customWidth="1"/>
    <col min="4" max="4" width="32.28515625" style="1" customWidth="1"/>
    <col min="5" max="5" width="10.42578125" style="1" customWidth="1"/>
    <col min="6" max="6" width="11.42578125" style="1" customWidth="1"/>
    <col min="7" max="7" width="14" style="1" customWidth="1"/>
    <col min="8" max="8" width="14.7109375" style="1" customWidth="1"/>
    <col min="9" max="9" width="11.42578125" style="1" customWidth="1"/>
    <col min="10" max="10" width="14.42578125" style="5" customWidth="1"/>
    <col min="11" max="11" width="15.28515625" style="1" hidden="1" customWidth="1"/>
    <col min="12" max="12" width="0" style="1" hidden="1" customWidth="1"/>
    <col min="13" max="13" width="21.140625" style="40" customWidth="1"/>
    <col min="14" max="14" width="24.28515625" style="1" customWidth="1"/>
    <col min="15" max="16384" width="11.42578125" style="1"/>
  </cols>
  <sheetData>
    <row r="1" spans="1:14" s="42" customFormat="1" ht="63.75" customHeight="1">
      <c r="A1" s="25" t="s">
        <v>356</v>
      </c>
      <c r="B1" s="26" t="s">
        <v>0</v>
      </c>
      <c r="C1" s="54" t="s">
        <v>1</v>
      </c>
      <c r="D1" s="26" t="s">
        <v>2</v>
      </c>
      <c r="E1" s="25" t="s">
        <v>354</v>
      </c>
      <c r="F1" s="25" t="s">
        <v>351</v>
      </c>
      <c r="G1" s="25" t="s">
        <v>358</v>
      </c>
      <c r="H1" s="25" t="s">
        <v>357</v>
      </c>
      <c r="I1" s="25" t="s">
        <v>352</v>
      </c>
      <c r="J1" s="55" t="s">
        <v>361</v>
      </c>
      <c r="K1" s="11" t="s">
        <v>349</v>
      </c>
      <c r="L1" s="12" t="s">
        <v>350</v>
      </c>
      <c r="M1" s="25" t="s">
        <v>359</v>
      </c>
      <c r="N1" s="43" t="s">
        <v>353</v>
      </c>
    </row>
    <row r="2" spans="1:14">
      <c r="A2" s="13" t="s">
        <v>159</v>
      </c>
      <c r="B2" s="14" t="s">
        <v>160</v>
      </c>
      <c r="C2" s="14" t="s">
        <v>5</v>
      </c>
      <c r="D2" s="14" t="s">
        <v>142</v>
      </c>
      <c r="E2" s="15">
        <v>19.763765133684252</v>
      </c>
      <c r="F2" s="16">
        <f t="shared" ref="F2:F33" si="0">$F$158/$E$158*E2</f>
        <v>14364178.987034781</v>
      </c>
      <c r="G2" s="16">
        <f t="shared" ref="G2:G43" si="1">F2/$F$158*$G$158</f>
        <v>14046700.414516287</v>
      </c>
      <c r="H2" s="16">
        <f>(G2/57872642)*1000000</f>
        <v>242717.45559009188</v>
      </c>
      <c r="I2" s="16">
        <f>G2-H2</f>
        <v>13803982.958926195</v>
      </c>
      <c r="J2" s="17">
        <f>I2*1.07</f>
        <v>14770261.76605103</v>
      </c>
      <c r="K2" s="16">
        <f>J2*0.8</f>
        <v>11816209.412840825</v>
      </c>
      <c r="L2" s="16">
        <f>J2*0.2</f>
        <v>2954052.3532102061</v>
      </c>
      <c r="M2" s="37">
        <f>J2*0.8</f>
        <v>11816209.412840825</v>
      </c>
      <c r="N2" s="56" t="s">
        <v>360</v>
      </c>
    </row>
    <row r="3" spans="1:14" s="4" customFormat="1">
      <c r="A3" s="13" t="s">
        <v>84</v>
      </c>
      <c r="B3" s="14" t="s">
        <v>85</v>
      </c>
      <c r="C3" s="14" t="s">
        <v>5</v>
      </c>
      <c r="D3" s="14" t="s">
        <v>62</v>
      </c>
      <c r="E3" s="15">
        <v>5.709216890606001</v>
      </c>
      <c r="F3" s="16">
        <f t="shared" si="0"/>
        <v>4149422.5790356398</v>
      </c>
      <c r="G3" s="16">
        <f t="shared" si="1"/>
        <v>4057711.611192835</v>
      </c>
      <c r="H3" s="16">
        <f t="shared" ref="H3:H8" si="2">(G3/57872642)*1000000</f>
        <v>70114.5043834846</v>
      </c>
      <c r="I3" s="16">
        <f t="shared" ref="I3:I66" si="3">G3-H3</f>
        <v>3987597.1068093507</v>
      </c>
      <c r="J3" s="17">
        <f>I3*1</f>
        <v>3987597.1068093507</v>
      </c>
      <c r="K3" s="16">
        <f t="shared" ref="K3:K66" si="4">J3*0.8</f>
        <v>3190077.6854474805</v>
      </c>
      <c r="L3" s="16">
        <f t="shared" ref="L3:L66" si="5">J3*0.2</f>
        <v>797519.42136187013</v>
      </c>
      <c r="M3" s="37">
        <f t="shared" ref="M3:M66" si="6">J3*0.8</f>
        <v>3190077.6854474805</v>
      </c>
    </row>
    <row r="4" spans="1:14" s="4" customFormat="1">
      <c r="A4" s="13" t="s">
        <v>237</v>
      </c>
      <c r="B4" s="14" t="s">
        <v>238</v>
      </c>
      <c r="C4" s="14" t="s">
        <v>5</v>
      </c>
      <c r="D4" s="14" t="s">
        <v>233</v>
      </c>
      <c r="E4" s="15">
        <v>4.1205042031780525</v>
      </c>
      <c r="F4" s="16">
        <f t="shared" si="0"/>
        <v>2994756.2871207446</v>
      </c>
      <c r="G4" s="16">
        <f t="shared" si="1"/>
        <v>2928565.8733188803</v>
      </c>
      <c r="H4" s="16">
        <f t="shared" si="2"/>
        <v>50603.631908128198</v>
      </c>
      <c r="I4" s="16">
        <f t="shared" si="3"/>
        <v>2877962.2414107523</v>
      </c>
      <c r="J4" s="17">
        <f t="shared" ref="J4:J8" si="7">I4*1</f>
        <v>2877962.2414107523</v>
      </c>
      <c r="K4" s="16">
        <f t="shared" si="4"/>
        <v>2302369.7931286017</v>
      </c>
      <c r="L4" s="16">
        <f t="shared" si="5"/>
        <v>575592.44828215044</v>
      </c>
      <c r="M4" s="37">
        <f t="shared" si="6"/>
        <v>2302369.7931286017</v>
      </c>
    </row>
    <row r="5" spans="1:14">
      <c r="A5" s="18" t="s">
        <v>283</v>
      </c>
      <c r="B5" s="20" t="s">
        <v>348</v>
      </c>
      <c r="C5" s="20" t="s">
        <v>5</v>
      </c>
      <c r="D5" s="20" t="s">
        <v>282</v>
      </c>
      <c r="E5" s="21">
        <v>3.9047490709543031</v>
      </c>
      <c r="F5" s="16">
        <f t="shared" si="0"/>
        <v>2837946.8271989967</v>
      </c>
      <c r="G5" s="16">
        <f t="shared" si="1"/>
        <v>2775222.2323303469</v>
      </c>
      <c r="H5" s="16">
        <f t="shared" si="2"/>
        <v>47953.957801517805</v>
      </c>
      <c r="I5" s="16">
        <f t="shared" si="3"/>
        <v>2727268.2745288289</v>
      </c>
      <c r="J5" s="17">
        <f t="shared" si="7"/>
        <v>2727268.2745288289</v>
      </c>
      <c r="K5" s="16">
        <f t="shared" si="4"/>
        <v>2181814.6196230631</v>
      </c>
      <c r="L5" s="16">
        <f t="shared" si="5"/>
        <v>545453.65490576578</v>
      </c>
      <c r="M5" s="37">
        <f t="shared" si="6"/>
        <v>2181814.6196230631</v>
      </c>
    </row>
    <row r="6" spans="1:14">
      <c r="A6" s="13" t="s">
        <v>308</v>
      </c>
      <c r="B6" s="14" t="s">
        <v>309</v>
      </c>
      <c r="C6" s="14" t="s">
        <v>5</v>
      </c>
      <c r="D6" s="14" t="s">
        <v>295</v>
      </c>
      <c r="E6" s="15">
        <v>3.8765865529485239</v>
      </c>
      <c r="F6" s="16">
        <f t="shared" si="0"/>
        <v>2817478.4879617966</v>
      </c>
      <c r="G6" s="16">
        <f t="shared" si="1"/>
        <v>2755206.2864480838</v>
      </c>
      <c r="H6" s="16">
        <f t="shared" si="2"/>
        <v>47608.095833055006</v>
      </c>
      <c r="I6" s="16">
        <f t="shared" si="3"/>
        <v>2707598.1906150286</v>
      </c>
      <c r="J6" s="17">
        <f t="shared" si="7"/>
        <v>2707598.1906150286</v>
      </c>
      <c r="K6" s="16">
        <f t="shared" si="4"/>
        <v>2166078.552492023</v>
      </c>
      <c r="L6" s="16">
        <f t="shared" si="5"/>
        <v>541519.63812300575</v>
      </c>
      <c r="M6" s="37">
        <f t="shared" si="6"/>
        <v>2166078.552492023</v>
      </c>
    </row>
    <row r="7" spans="1:14">
      <c r="A7" s="13" t="s">
        <v>227</v>
      </c>
      <c r="B7" s="14" t="s">
        <v>228</v>
      </c>
      <c r="C7" s="14" t="s">
        <v>5</v>
      </c>
      <c r="D7" s="14" t="s">
        <v>212</v>
      </c>
      <c r="E7" s="15">
        <v>3.7190536859384844</v>
      </c>
      <c r="F7" s="16">
        <f t="shared" si="0"/>
        <v>2702984.6006499953</v>
      </c>
      <c r="G7" s="16">
        <f t="shared" si="1"/>
        <v>2643242.9548985469</v>
      </c>
      <c r="H7" s="16">
        <f t="shared" si="2"/>
        <v>45673.445406182545</v>
      </c>
      <c r="I7" s="16">
        <f t="shared" si="3"/>
        <v>2597569.5094923642</v>
      </c>
      <c r="J7" s="17">
        <f t="shared" si="7"/>
        <v>2597569.5094923642</v>
      </c>
      <c r="K7" s="16">
        <f t="shared" si="4"/>
        <v>2078055.6075938914</v>
      </c>
      <c r="L7" s="16">
        <f t="shared" si="5"/>
        <v>519513.90189847286</v>
      </c>
      <c r="M7" s="37">
        <f t="shared" si="6"/>
        <v>2078055.6075938914</v>
      </c>
    </row>
    <row r="8" spans="1:14" s="4" customFormat="1">
      <c r="A8" s="13" t="s">
        <v>67</v>
      </c>
      <c r="B8" s="14" t="s">
        <v>68</v>
      </c>
      <c r="C8" s="14" t="s">
        <v>5</v>
      </c>
      <c r="D8" s="14" t="s">
        <v>62</v>
      </c>
      <c r="E8" s="15">
        <v>2.988459755353686</v>
      </c>
      <c r="F8" s="16">
        <f t="shared" si="0"/>
        <v>2171993.57162409</v>
      </c>
      <c r="G8" s="16">
        <f t="shared" si="1"/>
        <v>2123987.9446222987</v>
      </c>
      <c r="H8" s="16">
        <f t="shared" si="2"/>
        <v>36701.071028039441</v>
      </c>
      <c r="I8" s="16">
        <f t="shared" si="3"/>
        <v>2087286.8735942594</v>
      </c>
      <c r="J8" s="17">
        <f t="shared" si="7"/>
        <v>2087286.8735942594</v>
      </c>
      <c r="K8" s="16">
        <f t="shared" si="4"/>
        <v>1669829.4988754075</v>
      </c>
      <c r="L8" s="16">
        <f t="shared" si="5"/>
        <v>417457.37471885188</v>
      </c>
      <c r="M8" s="37">
        <f t="shared" si="6"/>
        <v>1669829.4988754075</v>
      </c>
    </row>
    <row r="9" spans="1:14">
      <c r="A9" s="13" t="s">
        <v>194</v>
      </c>
      <c r="B9" s="14" t="s">
        <v>195</v>
      </c>
      <c r="C9" s="14" t="s">
        <v>12</v>
      </c>
      <c r="D9" s="14" t="s">
        <v>142</v>
      </c>
      <c r="E9" s="15">
        <v>2.9803911617279306</v>
      </c>
      <c r="F9" s="16">
        <f t="shared" si="0"/>
        <v>2166129.3690174487</v>
      </c>
      <c r="G9" s="16">
        <f t="shared" si="1"/>
        <v>2118253.3532293714</v>
      </c>
      <c r="H9" s="16"/>
      <c r="I9" s="16">
        <f t="shared" si="3"/>
        <v>2118253.3532293714</v>
      </c>
      <c r="J9" s="17">
        <f>I9*1.07</f>
        <v>2266531.0879554274</v>
      </c>
      <c r="K9" s="16">
        <f t="shared" si="4"/>
        <v>1813224.8703643419</v>
      </c>
      <c r="L9" s="16">
        <f t="shared" si="5"/>
        <v>453306.21759108547</v>
      </c>
      <c r="M9" s="37">
        <f t="shared" si="6"/>
        <v>1813224.8703643419</v>
      </c>
    </row>
    <row r="10" spans="1:14">
      <c r="A10" s="13" t="s">
        <v>43</v>
      </c>
      <c r="B10" s="14" t="s">
        <v>44</v>
      </c>
      <c r="C10" s="14" t="s">
        <v>5</v>
      </c>
      <c r="D10" s="14" t="s">
        <v>33</v>
      </c>
      <c r="E10" s="15">
        <v>2.9207958912299796</v>
      </c>
      <c r="F10" s="16">
        <f t="shared" si="0"/>
        <v>2122815.9048863482</v>
      </c>
      <c r="G10" s="16">
        <f t="shared" si="1"/>
        <v>2075897.2077710324</v>
      </c>
      <c r="H10" s="16">
        <f t="shared" ref="H10:H12" si="8">(G10/57872642)*1000000</f>
        <v>35870.095714155104</v>
      </c>
      <c r="I10" s="16">
        <f t="shared" si="3"/>
        <v>2040027.1120568772</v>
      </c>
      <c r="J10" s="17">
        <f t="shared" ref="J10:J12" si="9">I10*1</f>
        <v>2040027.1120568772</v>
      </c>
      <c r="K10" s="16">
        <f t="shared" si="4"/>
        <v>1632021.6896455018</v>
      </c>
      <c r="L10" s="16">
        <f t="shared" si="5"/>
        <v>408005.42241137545</v>
      </c>
      <c r="M10" s="37">
        <f t="shared" si="6"/>
        <v>1632021.6896455018</v>
      </c>
    </row>
    <row r="11" spans="1:14">
      <c r="A11" s="13" t="s">
        <v>217</v>
      </c>
      <c r="B11" s="14" t="s">
        <v>218</v>
      </c>
      <c r="C11" s="14" t="s">
        <v>5</v>
      </c>
      <c r="D11" s="14" t="s">
        <v>212</v>
      </c>
      <c r="E11" s="15">
        <v>2.8549775498521823</v>
      </c>
      <c r="F11" s="16">
        <f t="shared" si="0"/>
        <v>2074979.5523601233</v>
      </c>
      <c r="G11" s="16">
        <f t="shared" si="1"/>
        <v>2029118.1392655806</v>
      </c>
      <c r="H11" s="16">
        <f t="shared" si="8"/>
        <v>35061.785139610191</v>
      </c>
      <c r="I11" s="16">
        <f t="shared" si="3"/>
        <v>1994056.3541259703</v>
      </c>
      <c r="J11" s="17">
        <f t="shared" si="9"/>
        <v>1994056.3541259703</v>
      </c>
      <c r="K11" s="16">
        <f t="shared" si="4"/>
        <v>1595245.0833007763</v>
      </c>
      <c r="L11" s="16">
        <f t="shared" si="5"/>
        <v>398811.27082519408</v>
      </c>
      <c r="M11" s="37">
        <f t="shared" si="6"/>
        <v>1595245.0833007763</v>
      </c>
    </row>
    <row r="12" spans="1:14">
      <c r="A12" s="13" t="s">
        <v>75</v>
      </c>
      <c r="B12" s="14" t="s">
        <v>76</v>
      </c>
      <c r="C12" s="14" t="s">
        <v>5</v>
      </c>
      <c r="D12" s="14" t="s">
        <v>62</v>
      </c>
      <c r="E12" s="15">
        <v>2.7786102959168444</v>
      </c>
      <c r="F12" s="16">
        <f t="shared" si="0"/>
        <v>2019476.3171791937</v>
      </c>
      <c r="G12" s="16">
        <f t="shared" si="1"/>
        <v>1974841.6423403705</v>
      </c>
      <c r="H12" s="16">
        <f t="shared" si="8"/>
        <v>34123.924087315216</v>
      </c>
      <c r="I12" s="16">
        <f t="shared" si="3"/>
        <v>1940717.7182530551</v>
      </c>
      <c r="J12" s="17">
        <f t="shared" si="9"/>
        <v>1940717.7182530551</v>
      </c>
      <c r="K12" s="16">
        <f t="shared" si="4"/>
        <v>1552574.1746024443</v>
      </c>
      <c r="L12" s="16">
        <f t="shared" si="5"/>
        <v>388143.54365061107</v>
      </c>
      <c r="M12" s="37">
        <f t="shared" si="6"/>
        <v>1552574.1746024443</v>
      </c>
    </row>
    <row r="13" spans="1:14">
      <c r="A13" s="18" t="s">
        <v>147</v>
      </c>
      <c r="B13" s="20" t="s">
        <v>345</v>
      </c>
      <c r="C13" s="20" t="s">
        <v>149</v>
      </c>
      <c r="D13" s="20" t="s">
        <v>142</v>
      </c>
      <c r="E13" s="21">
        <v>2.5661253981794867</v>
      </c>
      <c r="F13" s="16">
        <f t="shared" si="0"/>
        <v>1865043.642914145</v>
      </c>
      <c r="G13" s="16">
        <f t="shared" si="1"/>
        <v>1823822.2550456482</v>
      </c>
      <c r="H13" s="16"/>
      <c r="I13" s="16">
        <f t="shared" si="3"/>
        <v>1823822.2550456482</v>
      </c>
      <c r="J13" s="17">
        <f>I13*1.07</f>
        <v>1951489.8128988438</v>
      </c>
      <c r="K13" s="16">
        <f t="shared" si="4"/>
        <v>1561191.8503190752</v>
      </c>
      <c r="L13" s="16">
        <f t="shared" si="5"/>
        <v>390297.96257976879</v>
      </c>
      <c r="M13" s="37">
        <f t="shared" si="6"/>
        <v>1561191.8503190752</v>
      </c>
    </row>
    <row r="14" spans="1:14">
      <c r="A14" s="13" t="s">
        <v>128</v>
      </c>
      <c r="B14" s="14" t="s">
        <v>129</v>
      </c>
      <c r="C14" s="14" t="s">
        <v>5</v>
      </c>
      <c r="D14" s="14" t="s">
        <v>115</v>
      </c>
      <c r="E14" s="15">
        <v>2.0355702235723525</v>
      </c>
      <c r="F14" s="16">
        <f t="shared" si="0"/>
        <v>1479439.5113630379</v>
      </c>
      <c r="G14" s="16">
        <f t="shared" si="1"/>
        <v>1446740.7859698955</v>
      </c>
      <c r="H14" s="16">
        <f t="shared" ref="H14:H26" si="10">(G14/57872642)*1000000</f>
        <v>24998.699488609756</v>
      </c>
      <c r="I14" s="16">
        <f t="shared" si="3"/>
        <v>1421742.0864812857</v>
      </c>
      <c r="J14" s="17">
        <f t="shared" ref="J14:J27" si="11">I14*1</f>
        <v>1421742.0864812857</v>
      </c>
      <c r="K14" s="16">
        <f t="shared" si="4"/>
        <v>1137393.6691850286</v>
      </c>
      <c r="L14" s="16">
        <f t="shared" si="5"/>
        <v>284348.41729625716</v>
      </c>
      <c r="M14" s="37">
        <f t="shared" si="6"/>
        <v>1137393.6691850286</v>
      </c>
    </row>
    <row r="15" spans="1:14">
      <c r="A15" s="13" t="s">
        <v>98</v>
      </c>
      <c r="B15" s="14" t="s">
        <v>99</v>
      </c>
      <c r="C15" s="14" t="s">
        <v>5</v>
      </c>
      <c r="D15" s="14" t="s">
        <v>100</v>
      </c>
      <c r="E15" s="15">
        <v>2.0202229518754486</v>
      </c>
      <c r="F15" s="16">
        <f t="shared" si="0"/>
        <v>1468285.2117583915</v>
      </c>
      <c r="G15" s="16">
        <f t="shared" si="1"/>
        <v>1435833.0198510212</v>
      </c>
      <c r="H15" s="16">
        <f t="shared" si="10"/>
        <v>24810.220688577188</v>
      </c>
      <c r="I15" s="16">
        <f t="shared" si="3"/>
        <v>1411022.799162444</v>
      </c>
      <c r="J15" s="17">
        <f t="shared" si="11"/>
        <v>1411022.799162444</v>
      </c>
      <c r="K15" s="16">
        <f t="shared" si="4"/>
        <v>1128818.2393299553</v>
      </c>
      <c r="L15" s="16">
        <f t="shared" si="5"/>
        <v>282204.55983248883</v>
      </c>
      <c r="M15" s="37">
        <f t="shared" si="6"/>
        <v>1128818.2393299553</v>
      </c>
    </row>
    <row r="16" spans="1:14">
      <c r="A16" s="13" t="s">
        <v>210</v>
      </c>
      <c r="B16" s="14" t="s">
        <v>211</v>
      </c>
      <c r="C16" s="14" t="s">
        <v>5</v>
      </c>
      <c r="D16" s="14" t="s">
        <v>212</v>
      </c>
      <c r="E16" s="15">
        <v>1.9602585768283163</v>
      </c>
      <c r="F16" s="16">
        <f t="shared" si="0"/>
        <v>1424703.4847849882</v>
      </c>
      <c r="G16" s="16">
        <f t="shared" si="1"/>
        <v>1393214.5407235196</v>
      </c>
      <c r="H16" s="16">
        <f t="shared" si="10"/>
        <v>24073.802276445575</v>
      </c>
      <c r="I16" s="16">
        <f t="shared" si="3"/>
        <v>1369140.7384470741</v>
      </c>
      <c r="J16" s="17">
        <f t="shared" si="11"/>
        <v>1369140.7384470741</v>
      </c>
      <c r="K16" s="16">
        <f t="shared" si="4"/>
        <v>1095312.5907576594</v>
      </c>
      <c r="L16" s="16">
        <f t="shared" si="5"/>
        <v>273828.14768941485</v>
      </c>
      <c r="M16" s="37">
        <f t="shared" si="6"/>
        <v>1095312.5907576594</v>
      </c>
    </row>
    <row r="17" spans="1:13">
      <c r="A17" s="13" t="s">
        <v>103</v>
      </c>
      <c r="B17" s="14" t="s">
        <v>104</v>
      </c>
      <c r="C17" s="14" t="s">
        <v>5</v>
      </c>
      <c r="D17" s="14" t="s">
        <v>100</v>
      </c>
      <c r="E17" s="15">
        <v>1.8728698928737679</v>
      </c>
      <c r="F17" s="16">
        <f t="shared" si="0"/>
        <v>1361189.9442589909</v>
      </c>
      <c r="G17" s="16">
        <f t="shared" si="1"/>
        <v>1331104.7830520794</v>
      </c>
      <c r="H17" s="16">
        <f t="shared" si="10"/>
        <v>23000.587791586902</v>
      </c>
      <c r="I17" s="16">
        <f t="shared" si="3"/>
        <v>1308104.1952604924</v>
      </c>
      <c r="J17" s="17">
        <f t="shared" si="11"/>
        <v>1308104.1952604924</v>
      </c>
      <c r="K17" s="16">
        <f t="shared" si="4"/>
        <v>1046483.3562083939</v>
      </c>
      <c r="L17" s="16">
        <f t="shared" si="5"/>
        <v>261620.83905209848</v>
      </c>
      <c r="M17" s="37">
        <f t="shared" si="6"/>
        <v>1046483.3562083939</v>
      </c>
    </row>
    <row r="18" spans="1:13">
      <c r="A18" s="13" t="s">
        <v>23</v>
      </c>
      <c r="B18" s="14" t="s">
        <v>24</v>
      </c>
      <c r="C18" s="14" t="s">
        <v>5</v>
      </c>
      <c r="D18" s="14" t="s">
        <v>6</v>
      </c>
      <c r="E18" s="15">
        <v>1.8443382703188074</v>
      </c>
      <c r="F18" s="16">
        <f t="shared" si="0"/>
        <v>1340453.3421794877</v>
      </c>
      <c r="G18" s="16">
        <f t="shared" si="1"/>
        <v>1310826.503500653</v>
      </c>
      <c r="H18" s="16">
        <f t="shared" si="10"/>
        <v>22650.192875256205</v>
      </c>
      <c r="I18" s="16">
        <f t="shared" si="3"/>
        <v>1288176.3106253967</v>
      </c>
      <c r="J18" s="17">
        <f t="shared" si="11"/>
        <v>1288176.3106253967</v>
      </c>
      <c r="K18" s="16">
        <f t="shared" si="4"/>
        <v>1030541.0485003174</v>
      </c>
      <c r="L18" s="16">
        <f t="shared" si="5"/>
        <v>257635.26212507935</v>
      </c>
      <c r="M18" s="37">
        <f t="shared" si="6"/>
        <v>1030541.0485003174</v>
      </c>
    </row>
    <row r="19" spans="1:13">
      <c r="A19" s="13" t="s">
        <v>276</v>
      </c>
      <c r="B19" s="14" t="s">
        <v>277</v>
      </c>
      <c r="C19" s="14" t="s">
        <v>5</v>
      </c>
      <c r="D19" s="14" t="s">
        <v>267</v>
      </c>
      <c r="E19" s="15">
        <v>1.8443382703188074</v>
      </c>
      <c r="F19" s="16">
        <f t="shared" si="0"/>
        <v>1340453.3421794877</v>
      </c>
      <c r="G19" s="16">
        <f t="shared" si="1"/>
        <v>1310826.503500653</v>
      </c>
      <c r="H19" s="16">
        <f t="shared" si="10"/>
        <v>22650.192875256205</v>
      </c>
      <c r="I19" s="16">
        <f t="shared" si="3"/>
        <v>1288176.3106253967</v>
      </c>
      <c r="J19" s="17">
        <f t="shared" si="11"/>
        <v>1288176.3106253967</v>
      </c>
      <c r="K19" s="16">
        <f t="shared" si="4"/>
        <v>1030541.0485003174</v>
      </c>
      <c r="L19" s="16">
        <f t="shared" si="5"/>
        <v>257635.26212507935</v>
      </c>
      <c r="M19" s="37">
        <f t="shared" si="6"/>
        <v>1030541.0485003174</v>
      </c>
    </row>
    <row r="20" spans="1:13">
      <c r="A20" s="13" t="s">
        <v>71</v>
      </c>
      <c r="B20" s="14" t="s">
        <v>72</v>
      </c>
      <c r="C20" s="14" t="s">
        <v>5</v>
      </c>
      <c r="D20" s="14" t="s">
        <v>62</v>
      </c>
      <c r="E20" s="15">
        <v>1.6918694540848256</v>
      </c>
      <c r="F20" s="16">
        <f t="shared" si="0"/>
        <v>1229639.974811872</v>
      </c>
      <c r="G20" s="16">
        <f t="shared" si="1"/>
        <v>1202462.3446620868</v>
      </c>
      <c r="H20" s="16">
        <f t="shared" si="10"/>
        <v>20777.733711588404</v>
      </c>
      <c r="I20" s="16">
        <f t="shared" si="3"/>
        <v>1181684.6109504984</v>
      </c>
      <c r="J20" s="17">
        <f t="shared" si="11"/>
        <v>1181684.6109504984</v>
      </c>
      <c r="K20" s="16">
        <f t="shared" si="4"/>
        <v>945347.68876039877</v>
      </c>
      <c r="L20" s="16">
        <f t="shared" si="5"/>
        <v>236336.92219009969</v>
      </c>
      <c r="M20" s="37">
        <f t="shared" si="6"/>
        <v>945347.68876039877</v>
      </c>
    </row>
    <row r="21" spans="1:13">
      <c r="A21" s="13" t="s">
        <v>54</v>
      </c>
      <c r="B21" s="14" t="s">
        <v>55</v>
      </c>
      <c r="C21" s="14" t="s">
        <v>5</v>
      </c>
      <c r="D21" s="14" t="s">
        <v>33</v>
      </c>
      <c r="E21" s="15">
        <v>1.6863845923033427</v>
      </c>
      <c r="F21" s="16">
        <f t="shared" si="0"/>
        <v>1225653.6121013532</v>
      </c>
      <c r="G21" s="16">
        <f t="shared" si="1"/>
        <v>1198564.088953299</v>
      </c>
      <c r="H21" s="16">
        <f t="shared" si="10"/>
        <v>20710.374497042991</v>
      </c>
      <c r="I21" s="16">
        <f t="shared" si="3"/>
        <v>1177853.714456256</v>
      </c>
      <c r="J21" s="17">
        <f t="shared" si="11"/>
        <v>1177853.714456256</v>
      </c>
      <c r="K21" s="16">
        <f t="shared" si="4"/>
        <v>942282.9715650049</v>
      </c>
      <c r="L21" s="16">
        <f t="shared" si="5"/>
        <v>235570.74289125123</v>
      </c>
      <c r="M21" s="37">
        <f t="shared" si="6"/>
        <v>942282.9715650049</v>
      </c>
    </row>
    <row r="22" spans="1:13">
      <c r="A22" s="13" t="s">
        <v>136</v>
      </c>
      <c r="B22" s="14" t="s">
        <v>137</v>
      </c>
      <c r="C22" s="14" t="s">
        <v>5</v>
      </c>
      <c r="D22" s="14" t="s">
        <v>135</v>
      </c>
      <c r="E22" s="15">
        <v>1.6567456561008362</v>
      </c>
      <c r="F22" s="16">
        <f t="shared" si="0"/>
        <v>1204112.2214949399</v>
      </c>
      <c r="G22" s="16">
        <f t="shared" si="1"/>
        <v>1177498.8083943836</v>
      </c>
      <c r="H22" s="16">
        <f t="shared" si="10"/>
        <v>20346.380737108626</v>
      </c>
      <c r="I22" s="16">
        <f t="shared" si="3"/>
        <v>1157152.427657275</v>
      </c>
      <c r="J22" s="17">
        <f t="shared" si="11"/>
        <v>1157152.427657275</v>
      </c>
      <c r="K22" s="16">
        <f t="shared" si="4"/>
        <v>925721.94212582009</v>
      </c>
      <c r="L22" s="16">
        <f t="shared" si="5"/>
        <v>231430.48553145502</v>
      </c>
      <c r="M22" s="37">
        <f t="shared" si="6"/>
        <v>925721.94212582009</v>
      </c>
    </row>
    <row r="23" spans="1:13">
      <c r="A23" s="13" t="s">
        <v>118</v>
      </c>
      <c r="B23" s="14" t="s">
        <v>119</v>
      </c>
      <c r="C23" s="14" t="s">
        <v>5</v>
      </c>
      <c r="D23" s="14" t="s">
        <v>115</v>
      </c>
      <c r="E23" s="15">
        <v>1.6194589372780002</v>
      </c>
      <c r="F23" s="16">
        <f t="shared" si="0"/>
        <v>1177012.4710482184</v>
      </c>
      <c r="G23" s="16">
        <f t="shared" si="1"/>
        <v>1150998.0194403587</v>
      </c>
      <c r="H23" s="16">
        <f t="shared" si="10"/>
        <v>19888.465078894424</v>
      </c>
      <c r="I23" s="16">
        <f t="shared" si="3"/>
        <v>1131109.5543614642</v>
      </c>
      <c r="J23" s="17">
        <f t="shared" si="11"/>
        <v>1131109.5543614642</v>
      </c>
      <c r="K23" s="16">
        <f t="shared" si="4"/>
        <v>904887.6434891714</v>
      </c>
      <c r="L23" s="16">
        <f t="shared" si="5"/>
        <v>226221.91087229285</v>
      </c>
      <c r="M23" s="37">
        <f t="shared" si="6"/>
        <v>904887.6434891714</v>
      </c>
    </row>
    <row r="24" spans="1:13">
      <c r="A24" s="13" t="s">
        <v>285</v>
      </c>
      <c r="B24" s="14" t="s">
        <v>286</v>
      </c>
      <c r="C24" s="14" t="s">
        <v>5</v>
      </c>
      <c r="D24" s="14" t="s">
        <v>282</v>
      </c>
      <c r="E24" s="15">
        <v>1.5978885947012493</v>
      </c>
      <c r="F24" s="16">
        <f t="shared" si="0"/>
        <v>1161335.2830484465</v>
      </c>
      <c r="G24" s="16">
        <f t="shared" si="1"/>
        <v>1135667.3302743707</v>
      </c>
      <c r="H24" s="16">
        <f t="shared" si="10"/>
        <v>19623.561168580669</v>
      </c>
      <c r="I24" s="16">
        <f t="shared" si="3"/>
        <v>1116043.76910579</v>
      </c>
      <c r="J24" s="17">
        <f t="shared" si="11"/>
        <v>1116043.76910579</v>
      </c>
      <c r="K24" s="16">
        <f t="shared" si="4"/>
        <v>892835.01528463198</v>
      </c>
      <c r="L24" s="16">
        <f t="shared" si="5"/>
        <v>223208.753821158</v>
      </c>
      <c r="M24" s="37">
        <f t="shared" si="6"/>
        <v>892835.01528463198</v>
      </c>
    </row>
    <row r="25" spans="1:13">
      <c r="A25" s="13" t="s">
        <v>261</v>
      </c>
      <c r="B25" s="14" t="s">
        <v>262</v>
      </c>
      <c r="C25" s="14" t="s">
        <v>5</v>
      </c>
      <c r="D25" s="14" t="s">
        <v>233</v>
      </c>
      <c r="E25" s="15">
        <v>1.5017448144788257</v>
      </c>
      <c r="F25" s="16">
        <f t="shared" si="0"/>
        <v>1091458.5941552315</v>
      </c>
      <c r="G25" s="16">
        <f t="shared" si="1"/>
        <v>1067335.0632003325</v>
      </c>
      <c r="H25" s="16">
        <f t="shared" si="10"/>
        <v>18442.825941838502</v>
      </c>
      <c r="I25" s="16">
        <f t="shared" si="3"/>
        <v>1048892.2372584939</v>
      </c>
      <c r="J25" s="17">
        <f t="shared" si="11"/>
        <v>1048892.2372584939</v>
      </c>
      <c r="K25" s="16">
        <f t="shared" si="4"/>
        <v>839113.78980679519</v>
      </c>
      <c r="L25" s="16">
        <f t="shared" si="5"/>
        <v>209778.4474516988</v>
      </c>
      <c r="M25" s="37">
        <f t="shared" si="6"/>
        <v>839113.78980679519</v>
      </c>
    </row>
    <row r="26" spans="1:13">
      <c r="A26" s="18" t="s">
        <v>296</v>
      </c>
      <c r="B26" s="20" t="s">
        <v>297</v>
      </c>
      <c r="C26" s="20" t="s">
        <v>5</v>
      </c>
      <c r="D26" s="20" t="s">
        <v>295</v>
      </c>
      <c r="E26" s="15">
        <v>1.4136179214259144</v>
      </c>
      <c r="F26" s="16">
        <f t="shared" si="0"/>
        <v>1027408.527944628</v>
      </c>
      <c r="G26" s="16">
        <f t="shared" si="1"/>
        <v>1004700.638190567</v>
      </c>
      <c r="H26" s="16">
        <f t="shared" si="10"/>
        <v>17360.545561244067</v>
      </c>
      <c r="I26" s="16">
        <f t="shared" si="3"/>
        <v>987340.09262932301</v>
      </c>
      <c r="J26" s="17">
        <f t="shared" si="11"/>
        <v>987340.09262932301</v>
      </c>
      <c r="K26" s="16">
        <f t="shared" si="4"/>
        <v>789872.07410345844</v>
      </c>
      <c r="L26" s="16">
        <f t="shared" si="5"/>
        <v>197468.01852586461</v>
      </c>
      <c r="M26" s="37">
        <f t="shared" si="6"/>
        <v>789872.07410345844</v>
      </c>
    </row>
    <row r="27" spans="1:13">
      <c r="A27" s="13" t="s">
        <v>77</v>
      </c>
      <c r="B27" s="14" t="s">
        <v>78</v>
      </c>
      <c r="C27" s="14" t="s">
        <v>12</v>
      </c>
      <c r="D27" s="14" t="s">
        <v>62</v>
      </c>
      <c r="E27" s="15">
        <v>1.3082982339301901</v>
      </c>
      <c r="F27" s="16">
        <f t="shared" si="0"/>
        <v>950862.84791786189</v>
      </c>
      <c r="G27" s="16">
        <f t="shared" si="1"/>
        <v>929846.77871611284</v>
      </c>
      <c r="H27" s="16"/>
      <c r="I27" s="16">
        <f t="shared" si="3"/>
        <v>929846.77871611284</v>
      </c>
      <c r="J27" s="17">
        <f t="shared" si="11"/>
        <v>929846.77871611284</v>
      </c>
      <c r="K27" s="16">
        <f t="shared" si="4"/>
        <v>743877.42297289032</v>
      </c>
      <c r="L27" s="16">
        <f t="shared" si="5"/>
        <v>185969.35574322258</v>
      </c>
      <c r="M27" s="37">
        <f t="shared" si="6"/>
        <v>743877.42297289032</v>
      </c>
    </row>
    <row r="28" spans="1:13">
      <c r="A28" s="13" t="s">
        <v>157</v>
      </c>
      <c r="B28" s="14" t="s">
        <v>158</v>
      </c>
      <c r="C28" s="14" t="s">
        <v>12</v>
      </c>
      <c r="D28" s="14" t="s">
        <v>142</v>
      </c>
      <c r="E28" s="15">
        <v>1.2750199586921096</v>
      </c>
      <c r="F28" s="16">
        <f t="shared" si="0"/>
        <v>926676.40881244594</v>
      </c>
      <c r="G28" s="16">
        <f t="shared" si="1"/>
        <v>906194.91079422389</v>
      </c>
      <c r="H28" s="16"/>
      <c r="I28" s="16">
        <f t="shared" si="3"/>
        <v>906194.91079422389</v>
      </c>
      <c r="J28" s="17">
        <f>I28*1.07</f>
        <v>969628.55454981967</v>
      </c>
      <c r="K28" s="16">
        <f t="shared" si="4"/>
        <v>775702.84363985574</v>
      </c>
      <c r="L28" s="16">
        <f t="shared" si="5"/>
        <v>193925.71090996393</v>
      </c>
      <c r="M28" s="37">
        <f t="shared" si="6"/>
        <v>775702.84363985574</v>
      </c>
    </row>
    <row r="29" spans="1:13">
      <c r="A29" s="13" t="s">
        <v>234</v>
      </c>
      <c r="B29" s="14" t="s">
        <v>235</v>
      </c>
      <c r="C29" s="14" t="s">
        <v>12</v>
      </c>
      <c r="D29" s="14" t="s">
        <v>233</v>
      </c>
      <c r="E29" s="15">
        <v>1.2373641353200915</v>
      </c>
      <c r="F29" s="16">
        <f t="shared" si="0"/>
        <v>899308.39552342123</v>
      </c>
      <c r="G29" s="16">
        <f t="shared" si="1"/>
        <v>879431.78817103605</v>
      </c>
      <c r="H29" s="16"/>
      <c r="I29" s="16">
        <f t="shared" si="3"/>
        <v>879431.78817103605</v>
      </c>
      <c r="J29" s="17">
        <f t="shared" ref="J29:J32" si="12">I29*1</f>
        <v>879431.78817103605</v>
      </c>
      <c r="K29" s="16">
        <f t="shared" si="4"/>
        <v>703545.43053682894</v>
      </c>
      <c r="L29" s="16">
        <f t="shared" si="5"/>
        <v>175886.35763420723</v>
      </c>
      <c r="M29" s="37">
        <f t="shared" si="6"/>
        <v>703545.43053682894</v>
      </c>
    </row>
    <row r="30" spans="1:13">
      <c r="A30" s="13" t="s">
        <v>265</v>
      </c>
      <c r="B30" s="14" t="s">
        <v>266</v>
      </c>
      <c r="C30" s="14" t="s">
        <v>5</v>
      </c>
      <c r="D30" s="14" t="s">
        <v>267</v>
      </c>
      <c r="E30" s="15">
        <v>1.2286090390522157</v>
      </c>
      <c r="F30" s="16">
        <f t="shared" si="0"/>
        <v>892945.24715620291</v>
      </c>
      <c r="G30" s="16">
        <f t="shared" si="1"/>
        <v>873209.27876843733</v>
      </c>
      <c r="H30" s="16">
        <f t="shared" ref="H30:H32" si="13">(G30/57872642)*1000000</f>
        <v>15088.464058171689</v>
      </c>
      <c r="I30" s="16">
        <f t="shared" si="3"/>
        <v>858120.81471026561</v>
      </c>
      <c r="J30" s="17">
        <f t="shared" si="12"/>
        <v>858120.81471026561</v>
      </c>
      <c r="K30" s="16">
        <f t="shared" si="4"/>
        <v>686496.65176821256</v>
      </c>
      <c r="L30" s="16">
        <f t="shared" si="5"/>
        <v>171624.16294205314</v>
      </c>
      <c r="M30" s="37">
        <f t="shared" si="6"/>
        <v>686496.65176821256</v>
      </c>
    </row>
    <row r="31" spans="1:13">
      <c r="A31" s="13" t="s">
        <v>58</v>
      </c>
      <c r="B31" s="14" t="s">
        <v>59</v>
      </c>
      <c r="C31" s="14" t="s">
        <v>5</v>
      </c>
      <c r="D31" s="14" t="s">
        <v>33</v>
      </c>
      <c r="E31" s="15">
        <v>1.1868930656391981</v>
      </c>
      <c r="F31" s="16">
        <f t="shared" si="0"/>
        <v>862626.34260184248</v>
      </c>
      <c r="G31" s="16">
        <f t="shared" si="1"/>
        <v>843560.48578445835</v>
      </c>
      <c r="H31" s="16">
        <f t="shared" si="13"/>
        <v>14576.153025542852</v>
      </c>
      <c r="I31" s="16">
        <f t="shared" si="3"/>
        <v>828984.33275891549</v>
      </c>
      <c r="J31" s="17">
        <f t="shared" si="12"/>
        <v>828984.33275891549</v>
      </c>
      <c r="K31" s="16">
        <f t="shared" si="4"/>
        <v>663187.46620713244</v>
      </c>
      <c r="L31" s="16">
        <f t="shared" si="5"/>
        <v>165796.86655178311</v>
      </c>
      <c r="M31" s="37">
        <f t="shared" si="6"/>
        <v>663187.46620713244</v>
      </c>
    </row>
    <row r="32" spans="1:13">
      <c r="A32" s="13" t="s">
        <v>15</v>
      </c>
      <c r="B32" s="14" t="s">
        <v>16</v>
      </c>
      <c r="C32" s="14" t="s">
        <v>9</v>
      </c>
      <c r="D32" s="14" t="s">
        <v>6</v>
      </c>
      <c r="E32" s="15">
        <v>1.1316753432751854</v>
      </c>
      <c r="F32" s="16">
        <f t="shared" si="0"/>
        <v>822494.45265435171</v>
      </c>
      <c r="G32" s="16">
        <f t="shared" si="1"/>
        <v>804315.59502741904</v>
      </c>
      <c r="H32" s="16">
        <f t="shared" si="13"/>
        <v>13898.027932220877</v>
      </c>
      <c r="I32" s="16">
        <f t="shared" si="3"/>
        <v>790417.5670951982</v>
      </c>
      <c r="J32" s="17">
        <f t="shared" si="12"/>
        <v>790417.5670951982</v>
      </c>
      <c r="K32" s="16">
        <f t="shared" si="4"/>
        <v>632334.05367615866</v>
      </c>
      <c r="L32" s="16">
        <f t="shared" si="5"/>
        <v>158083.51341903966</v>
      </c>
      <c r="M32" s="37">
        <f t="shared" si="6"/>
        <v>632334.05367615866</v>
      </c>
    </row>
    <row r="33" spans="1:13">
      <c r="A33" s="18" t="s">
        <v>182</v>
      </c>
      <c r="B33" s="20" t="s">
        <v>183</v>
      </c>
      <c r="C33" s="20" t="s">
        <v>81</v>
      </c>
      <c r="D33" s="20" t="s">
        <v>142</v>
      </c>
      <c r="E33" s="15">
        <v>1.0640631856077225</v>
      </c>
      <c r="F33" s="16">
        <f t="shared" si="0"/>
        <v>773354.36584064004</v>
      </c>
      <c r="G33" s="16">
        <f t="shared" si="1"/>
        <v>756261.60750480741</v>
      </c>
      <c r="H33" s="16"/>
      <c r="I33" s="16">
        <f t="shared" si="3"/>
        <v>756261.60750480741</v>
      </c>
      <c r="J33" s="17">
        <f>I33*1.07</f>
        <v>809199.92003014393</v>
      </c>
      <c r="K33" s="16">
        <f t="shared" si="4"/>
        <v>647359.93602411519</v>
      </c>
      <c r="L33" s="16">
        <f t="shared" si="5"/>
        <v>161839.9840060288</v>
      </c>
      <c r="M33" s="37">
        <f t="shared" si="6"/>
        <v>647359.93602411519</v>
      </c>
    </row>
    <row r="34" spans="1:13">
      <c r="A34" s="13" t="s">
        <v>223</v>
      </c>
      <c r="B34" s="14" t="s">
        <v>224</v>
      </c>
      <c r="C34" s="14" t="s">
        <v>12</v>
      </c>
      <c r="D34" s="14" t="s">
        <v>212</v>
      </c>
      <c r="E34" s="15">
        <v>0.83770743437018813</v>
      </c>
      <c r="F34" s="16">
        <f t="shared" ref="F34:F65" si="14">$F$158/$E$158*E34</f>
        <v>608840.44334015786</v>
      </c>
      <c r="G34" s="16">
        <f t="shared" si="1"/>
        <v>595383.78876786178</v>
      </c>
      <c r="H34" s="16"/>
      <c r="I34" s="16">
        <f t="shared" si="3"/>
        <v>595383.78876786178</v>
      </c>
      <c r="J34" s="17">
        <f t="shared" ref="J34:J39" si="15">I34*1</f>
        <v>595383.78876786178</v>
      </c>
      <c r="K34" s="16">
        <f t="shared" si="4"/>
        <v>476307.03101428947</v>
      </c>
      <c r="L34" s="16">
        <f t="shared" si="5"/>
        <v>119076.75775357237</v>
      </c>
      <c r="M34" s="37">
        <f t="shared" si="6"/>
        <v>476307.03101428947</v>
      </c>
    </row>
    <row r="35" spans="1:13">
      <c r="A35" s="13" t="s">
        <v>287</v>
      </c>
      <c r="B35" s="14" t="s">
        <v>288</v>
      </c>
      <c r="C35" s="14" t="s">
        <v>12</v>
      </c>
      <c r="D35" s="14" t="s">
        <v>282</v>
      </c>
      <c r="E35" s="15">
        <v>0.78945099198438551</v>
      </c>
      <c r="F35" s="16">
        <f t="shared" si="14"/>
        <v>573767.96747239865</v>
      </c>
      <c r="G35" s="16">
        <f t="shared" si="1"/>
        <v>561086.48839626124</v>
      </c>
      <c r="H35" s="16"/>
      <c r="I35" s="16">
        <f t="shared" si="3"/>
        <v>561086.48839626124</v>
      </c>
      <c r="J35" s="17">
        <f t="shared" si="15"/>
        <v>561086.48839626124</v>
      </c>
      <c r="K35" s="16">
        <f t="shared" si="4"/>
        <v>448869.19071700901</v>
      </c>
      <c r="L35" s="16">
        <f t="shared" si="5"/>
        <v>112217.29767925225</v>
      </c>
      <c r="M35" s="37">
        <f t="shared" si="6"/>
        <v>448869.19071700901</v>
      </c>
    </row>
    <row r="36" spans="1:13">
      <c r="A36" s="13" t="s">
        <v>219</v>
      </c>
      <c r="B36" s="14" t="s">
        <v>220</v>
      </c>
      <c r="C36" s="14" t="s">
        <v>12</v>
      </c>
      <c r="D36" s="14" t="s">
        <v>212</v>
      </c>
      <c r="E36" s="15">
        <v>0.69399371440408208</v>
      </c>
      <c r="F36" s="16">
        <f t="shared" si="14"/>
        <v>504390.22433976032</v>
      </c>
      <c r="G36" s="16">
        <f t="shared" si="1"/>
        <v>493242.13933189411</v>
      </c>
      <c r="H36" s="16"/>
      <c r="I36" s="16">
        <f t="shared" si="3"/>
        <v>493242.13933189411</v>
      </c>
      <c r="J36" s="17">
        <f t="shared" si="15"/>
        <v>493242.13933189411</v>
      </c>
      <c r="K36" s="16">
        <f t="shared" si="4"/>
        <v>394593.71146551531</v>
      </c>
      <c r="L36" s="16">
        <f t="shared" si="5"/>
        <v>98648.427866378828</v>
      </c>
      <c r="M36" s="37">
        <f t="shared" si="6"/>
        <v>394593.71146551531</v>
      </c>
    </row>
    <row r="37" spans="1:13">
      <c r="A37" s="13" t="s">
        <v>298</v>
      </c>
      <c r="B37" s="14" t="s">
        <v>299</v>
      </c>
      <c r="C37" s="14" t="s">
        <v>12</v>
      </c>
      <c r="D37" s="14" t="s">
        <v>295</v>
      </c>
      <c r="E37" s="15">
        <v>0.61319720587856252</v>
      </c>
      <c r="F37" s="16">
        <f t="shared" si="14"/>
        <v>445667.83505119174</v>
      </c>
      <c r="G37" s="16">
        <f t="shared" si="1"/>
        <v>435817.6383767302</v>
      </c>
      <c r="H37" s="16"/>
      <c r="I37" s="16">
        <f t="shared" si="3"/>
        <v>435817.6383767302</v>
      </c>
      <c r="J37" s="17">
        <f t="shared" si="15"/>
        <v>435817.6383767302</v>
      </c>
      <c r="K37" s="16">
        <f t="shared" si="4"/>
        <v>348654.1107013842</v>
      </c>
      <c r="L37" s="16">
        <f t="shared" si="5"/>
        <v>87163.527675346049</v>
      </c>
      <c r="M37" s="37">
        <f t="shared" si="6"/>
        <v>348654.1107013842</v>
      </c>
    </row>
    <row r="38" spans="1:13">
      <c r="A38" s="13" t="s">
        <v>39</v>
      </c>
      <c r="B38" s="14" t="s">
        <v>40</v>
      </c>
      <c r="C38" s="14" t="s">
        <v>12</v>
      </c>
      <c r="D38" s="14" t="s">
        <v>33</v>
      </c>
      <c r="E38" s="15">
        <v>0.54226310726846405</v>
      </c>
      <c r="F38" s="16">
        <f t="shared" si="14"/>
        <v>394113.38265675114</v>
      </c>
      <c r="G38" s="16">
        <f t="shared" si="1"/>
        <v>385402.64783165348</v>
      </c>
      <c r="H38" s="16"/>
      <c r="I38" s="16">
        <f t="shared" si="3"/>
        <v>385402.64783165348</v>
      </c>
      <c r="J38" s="17">
        <f t="shared" si="15"/>
        <v>385402.64783165348</v>
      </c>
      <c r="K38" s="16">
        <f t="shared" si="4"/>
        <v>308322.11826532282</v>
      </c>
      <c r="L38" s="16">
        <f t="shared" si="5"/>
        <v>77080.529566330704</v>
      </c>
      <c r="M38" s="37">
        <f t="shared" si="6"/>
        <v>308322.11826532282</v>
      </c>
    </row>
    <row r="39" spans="1:13">
      <c r="A39" s="13" t="s">
        <v>3</v>
      </c>
      <c r="B39" s="14" t="s">
        <v>4</v>
      </c>
      <c r="C39" s="14" t="s">
        <v>5</v>
      </c>
      <c r="D39" s="14" t="s">
        <v>6</v>
      </c>
      <c r="E39" s="15">
        <v>0.504238179347264</v>
      </c>
      <c r="F39" s="16">
        <f t="shared" si="14"/>
        <v>366477.10652542301</v>
      </c>
      <c r="G39" s="16">
        <f t="shared" si="1"/>
        <v>358377.19153930258</v>
      </c>
      <c r="H39" s="16">
        <f>(G39/57872642)*1000000</f>
        <v>6192.5147903097732</v>
      </c>
      <c r="I39" s="16">
        <f t="shared" si="3"/>
        <v>352184.67674899282</v>
      </c>
      <c r="J39" s="17">
        <f t="shared" si="15"/>
        <v>352184.67674899282</v>
      </c>
      <c r="K39" s="16">
        <f t="shared" si="4"/>
        <v>281747.74139919429</v>
      </c>
      <c r="L39" s="16">
        <f t="shared" si="5"/>
        <v>70436.935349798572</v>
      </c>
      <c r="M39" s="37">
        <f t="shared" si="6"/>
        <v>281747.74139919429</v>
      </c>
    </row>
    <row r="40" spans="1:13">
      <c r="A40" s="13" t="s">
        <v>143</v>
      </c>
      <c r="B40" s="14" t="s">
        <v>144</v>
      </c>
      <c r="C40" s="14" t="s">
        <v>81</v>
      </c>
      <c r="D40" s="14" t="s">
        <v>142</v>
      </c>
      <c r="E40" s="15">
        <v>0.49801510846741737</v>
      </c>
      <c r="F40" s="16">
        <f t="shared" si="14"/>
        <v>361954.21813029778</v>
      </c>
      <c r="G40" s="16">
        <f t="shared" si="1"/>
        <v>353954.26849218929</v>
      </c>
      <c r="H40" s="16"/>
      <c r="I40" s="16">
        <f t="shared" si="3"/>
        <v>353954.26849218929</v>
      </c>
      <c r="J40" s="17">
        <f>I40*1.07</f>
        <v>378731.06728664256</v>
      </c>
      <c r="K40" s="16">
        <f t="shared" si="4"/>
        <v>302984.85382931406</v>
      </c>
      <c r="L40" s="16">
        <f t="shared" si="5"/>
        <v>75746.213457328515</v>
      </c>
      <c r="M40" s="37">
        <f t="shared" si="6"/>
        <v>302984.85382931406</v>
      </c>
    </row>
    <row r="41" spans="1:13">
      <c r="A41" s="13" t="s">
        <v>268</v>
      </c>
      <c r="B41" s="14" t="s">
        <v>269</v>
      </c>
      <c r="C41" s="14" t="s">
        <v>12</v>
      </c>
      <c r="D41" s="14" t="s">
        <v>267</v>
      </c>
      <c r="E41" s="15">
        <v>0.48778359400281468</v>
      </c>
      <c r="F41" s="16">
        <f t="shared" si="14"/>
        <v>354518.01839386672</v>
      </c>
      <c r="G41" s="16">
        <f t="shared" si="1"/>
        <v>346682.42441293958</v>
      </c>
      <c r="H41" s="16"/>
      <c r="I41" s="16">
        <f t="shared" si="3"/>
        <v>346682.42441293958</v>
      </c>
      <c r="J41" s="17">
        <f t="shared" ref="J41:J42" si="16">I41*1</f>
        <v>346682.42441293958</v>
      </c>
      <c r="K41" s="16">
        <f t="shared" si="4"/>
        <v>277345.93953035166</v>
      </c>
      <c r="L41" s="16">
        <f t="shared" si="5"/>
        <v>69336.484882587916</v>
      </c>
      <c r="M41" s="37">
        <f t="shared" si="6"/>
        <v>277345.93953035166</v>
      </c>
    </row>
    <row r="42" spans="1:13">
      <c r="A42" s="13" t="s">
        <v>293</v>
      </c>
      <c r="B42" s="14" t="s">
        <v>294</v>
      </c>
      <c r="C42" s="14" t="s">
        <v>12</v>
      </c>
      <c r="D42" s="14" t="s">
        <v>295</v>
      </c>
      <c r="E42" s="15">
        <v>0.4870453849044511</v>
      </c>
      <c r="F42" s="16">
        <f t="shared" si="14"/>
        <v>353981.4927092602</v>
      </c>
      <c r="G42" s="16">
        <f t="shared" si="1"/>
        <v>346157.75707461394</v>
      </c>
      <c r="H42" s="16"/>
      <c r="I42" s="16">
        <f t="shared" si="3"/>
        <v>346157.75707461394</v>
      </c>
      <c r="J42" s="17">
        <f t="shared" si="16"/>
        <v>346157.75707461394</v>
      </c>
      <c r="K42" s="16">
        <f t="shared" si="4"/>
        <v>276926.20565969119</v>
      </c>
      <c r="L42" s="16">
        <f t="shared" si="5"/>
        <v>69231.551414922797</v>
      </c>
      <c r="M42" s="37">
        <f t="shared" si="6"/>
        <v>276926.20565969119</v>
      </c>
    </row>
    <row r="43" spans="1:13">
      <c r="A43" s="13" t="s">
        <v>153</v>
      </c>
      <c r="B43" s="14" t="s">
        <v>154</v>
      </c>
      <c r="C43" s="14" t="s">
        <v>9</v>
      </c>
      <c r="D43" s="14" t="s">
        <v>142</v>
      </c>
      <c r="E43" s="15">
        <v>0.43182766254043825</v>
      </c>
      <c r="F43" s="16">
        <f t="shared" si="14"/>
        <v>313849.60276176932</v>
      </c>
      <c r="G43" s="16">
        <f t="shared" si="1"/>
        <v>306912.8663175744</v>
      </c>
      <c r="H43" s="16">
        <f>(G43/57872642)*1000000</f>
        <v>5303.2461576157939</v>
      </c>
      <c r="I43" s="16">
        <f t="shared" si="3"/>
        <v>301609.62015995861</v>
      </c>
      <c r="J43" s="17">
        <f>I43*1.07</f>
        <v>322722.29357115575</v>
      </c>
      <c r="K43" s="16">
        <f t="shared" si="4"/>
        <v>258177.8348569246</v>
      </c>
      <c r="L43" s="16">
        <f t="shared" si="5"/>
        <v>64544.45871423115</v>
      </c>
      <c r="M43" s="37">
        <f t="shared" si="6"/>
        <v>258177.8348569246</v>
      </c>
    </row>
    <row r="44" spans="1:13">
      <c r="A44" s="18" t="s">
        <v>236</v>
      </c>
      <c r="B44" s="20" t="s">
        <v>362</v>
      </c>
      <c r="C44" s="20" t="s">
        <v>81</v>
      </c>
      <c r="D44" s="20" t="s">
        <v>233</v>
      </c>
      <c r="E44" s="15">
        <v>0</v>
      </c>
      <c r="F44" s="16">
        <f t="shared" si="14"/>
        <v>0</v>
      </c>
      <c r="G44" s="14"/>
      <c r="H44" s="16"/>
      <c r="I44" s="16">
        <f t="shared" si="3"/>
        <v>0</v>
      </c>
      <c r="J44" s="17">
        <f>I44*1</f>
        <v>0</v>
      </c>
      <c r="K44" s="16">
        <f t="shared" si="4"/>
        <v>0</v>
      </c>
      <c r="L44" s="16">
        <f t="shared" si="5"/>
        <v>0</v>
      </c>
      <c r="M44" s="37">
        <f t="shared" si="6"/>
        <v>0</v>
      </c>
    </row>
    <row r="45" spans="1:13">
      <c r="A45" s="49" t="s">
        <v>174</v>
      </c>
      <c r="B45" s="45" t="s">
        <v>175</v>
      </c>
      <c r="C45" s="50" t="s">
        <v>9</v>
      </c>
      <c r="D45" s="50" t="s">
        <v>142</v>
      </c>
      <c r="E45" s="51">
        <v>0</v>
      </c>
      <c r="F45" s="52">
        <f t="shared" si="14"/>
        <v>0</v>
      </c>
      <c r="G45" s="52">
        <v>210000</v>
      </c>
      <c r="H45" s="52">
        <f>(G45/57872642)*1000000</f>
        <v>3628.6575615469569</v>
      </c>
      <c r="I45" s="52">
        <f t="shared" si="3"/>
        <v>206371.34243845305</v>
      </c>
      <c r="J45" s="47">
        <f>I45*1.07</f>
        <v>220817.33640914477</v>
      </c>
      <c r="K45" s="52">
        <f t="shared" si="4"/>
        <v>176653.86912731582</v>
      </c>
      <c r="L45" s="52">
        <f t="shared" si="5"/>
        <v>44163.467281828955</v>
      </c>
      <c r="M45" s="53">
        <f t="shared" si="6"/>
        <v>176653.86912731582</v>
      </c>
    </row>
    <row r="46" spans="1:13">
      <c r="A46" s="49" t="s">
        <v>272</v>
      </c>
      <c r="B46" s="45" t="s">
        <v>273</v>
      </c>
      <c r="C46" s="50" t="s">
        <v>12</v>
      </c>
      <c r="D46" s="50" t="s">
        <v>267</v>
      </c>
      <c r="E46" s="51">
        <v>0</v>
      </c>
      <c r="F46" s="52">
        <f t="shared" si="14"/>
        <v>0</v>
      </c>
      <c r="G46" s="52">
        <v>210000</v>
      </c>
      <c r="H46" s="52"/>
      <c r="I46" s="52">
        <f t="shared" si="3"/>
        <v>210000</v>
      </c>
      <c r="J46" s="47">
        <f t="shared" ref="J46:J49" si="17">I46*1</f>
        <v>210000</v>
      </c>
      <c r="K46" s="52">
        <f t="shared" si="4"/>
        <v>168000</v>
      </c>
      <c r="L46" s="52">
        <f t="shared" si="5"/>
        <v>42000</v>
      </c>
      <c r="M46" s="53">
        <f t="shared" si="6"/>
        <v>168000</v>
      </c>
    </row>
    <row r="47" spans="1:13">
      <c r="A47" s="13" t="s">
        <v>73</v>
      </c>
      <c r="B47" s="22" t="s">
        <v>74</v>
      </c>
      <c r="C47" s="14" t="s">
        <v>12</v>
      </c>
      <c r="D47" s="14" t="s">
        <v>62</v>
      </c>
      <c r="E47" s="15">
        <v>0</v>
      </c>
      <c r="F47" s="16">
        <f t="shared" si="14"/>
        <v>0</v>
      </c>
      <c r="G47" s="16"/>
      <c r="H47" s="16"/>
      <c r="I47" s="16">
        <f t="shared" si="3"/>
        <v>0</v>
      </c>
      <c r="J47" s="17">
        <f t="shared" si="17"/>
        <v>0</v>
      </c>
      <c r="K47" s="16">
        <f t="shared" si="4"/>
        <v>0</v>
      </c>
      <c r="L47" s="16">
        <f t="shared" si="5"/>
        <v>0</v>
      </c>
      <c r="M47" s="37">
        <f t="shared" si="6"/>
        <v>0</v>
      </c>
    </row>
    <row r="48" spans="1:13">
      <c r="A48" s="13" t="s">
        <v>82</v>
      </c>
      <c r="B48" s="14" t="s">
        <v>83</v>
      </c>
      <c r="C48" s="14" t="s">
        <v>47</v>
      </c>
      <c r="D48" s="14" t="s">
        <v>62</v>
      </c>
      <c r="E48" s="15">
        <v>0</v>
      </c>
      <c r="F48" s="16">
        <f t="shared" si="14"/>
        <v>0</v>
      </c>
      <c r="G48" s="16"/>
      <c r="H48" s="16">
        <f>(G48/57872642)*1000000</f>
        <v>0</v>
      </c>
      <c r="I48" s="16">
        <f t="shared" si="3"/>
        <v>0</v>
      </c>
      <c r="J48" s="17">
        <f t="shared" si="17"/>
        <v>0</v>
      </c>
      <c r="K48" s="16">
        <f t="shared" si="4"/>
        <v>0</v>
      </c>
      <c r="L48" s="16">
        <f t="shared" si="5"/>
        <v>0</v>
      </c>
      <c r="M48" s="37">
        <f t="shared" si="6"/>
        <v>0</v>
      </c>
    </row>
    <row r="49" spans="1:13">
      <c r="A49" s="49" t="s">
        <v>101</v>
      </c>
      <c r="B49" s="45" t="s">
        <v>102</v>
      </c>
      <c r="C49" s="50" t="s">
        <v>12</v>
      </c>
      <c r="D49" s="50" t="s">
        <v>100</v>
      </c>
      <c r="E49" s="51">
        <v>0</v>
      </c>
      <c r="F49" s="52">
        <f t="shared" si="14"/>
        <v>0</v>
      </c>
      <c r="G49" s="52">
        <v>210000</v>
      </c>
      <c r="H49" s="52"/>
      <c r="I49" s="52">
        <f t="shared" si="3"/>
        <v>210000</v>
      </c>
      <c r="J49" s="47">
        <f t="shared" si="17"/>
        <v>210000</v>
      </c>
      <c r="K49" s="52">
        <f t="shared" si="4"/>
        <v>168000</v>
      </c>
      <c r="L49" s="52">
        <f t="shared" si="5"/>
        <v>42000</v>
      </c>
      <c r="M49" s="53">
        <f t="shared" si="6"/>
        <v>168000</v>
      </c>
    </row>
    <row r="50" spans="1:13">
      <c r="A50" s="13" t="s">
        <v>198</v>
      </c>
      <c r="B50" s="14" t="s">
        <v>199</v>
      </c>
      <c r="C50" s="14" t="s">
        <v>9</v>
      </c>
      <c r="D50" s="14" t="s">
        <v>142</v>
      </c>
      <c r="E50" s="15">
        <v>0</v>
      </c>
      <c r="F50" s="16">
        <f t="shared" si="14"/>
        <v>0</v>
      </c>
      <c r="G50" s="14"/>
      <c r="H50" s="16">
        <f t="shared" ref="H50:H51" si="18">(G50/57872642)*1000000</f>
        <v>0</v>
      </c>
      <c r="I50" s="16">
        <f t="shared" si="3"/>
        <v>0</v>
      </c>
      <c r="J50" s="17">
        <f>I50*1.07</f>
        <v>0</v>
      </c>
      <c r="K50" s="16">
        <f t="shared" si="4"/>
        <v>0</v>
      </c>
      <c r="L50" s="16">
        <f t="shared" si="5"/>
        <v>0</v>
      </c>
      <c r="M50" s="37">
        <f t="shared" si="6"/>
        <v>0</v>
      </c>
    </row>
    <row r="51" spans="1:13" s="4" customFormat="1">
      <c r="A51" s="44" t="s">
        <v>322</v>
      </c>
      <c r="B51" s="45" t="s">
        <v>323</v>
      </c>
      <c r="C51" s="45" t="s">
        <v>5</v>
      </c>
      <c r="D51" s="45" t="s">
        <v>324</v>
      </c>
      <c r="E51" s="46">
        <v>0</v>
      </c>
      <c r="F51" s="47">
        <f t="shared" si="14"/>
        <v>0</v>
      </c>
      <c r="G51" s="47">
        <v>300000</v>
      </c>
      <c r="H51" s="47">
        <f t="shared" si="18"/>
        <v>5183.7965164956531</v>
      </c>
      <c r="I51" s="47">
        <f t="shared" si="3"/>
        <v>294816.20348350436</v>
      </c>
      <c r="J51" s="47">
        <f>I51*1.26</f>
        <v>371468.4163892155</v>
      </c>
      <c r="K51" s="47">
        <f t="shared" si="4"/>
        <v>297174.73311137239</v>
      </c>
      <c r="L51" s="47">
        <f t="shared" si="5"/>
        <v>74293.683277843098</v>
      </c>
      <c r="M51" s="48">
        <f t="shared" si="6"/>
        <v>297174.73311137239</v>
      </c>
    </row>
    <row r="52" spans="1:13">
      <c r="A52" s="13" t="s">
        <v>163</v>
      </c>
      <c r="B52" s="14" t="s">
        <v>164</v>
      </c>
      <c r="C52" s="14" t="s">
        <v>165</v>
      </c>
      <c r="D52" s="14" t="s">
        <v>142</v>
      </c>
      <c r="E52" s="15">
        <v>0</v>
      </c>
      <c r="F52" s="16">
        <f t="shared" si="14"/>
        <v>0</v>
      </c>
      <c r="G52" s="23"/>
      <c r="H52" s="23"/>
      <c r="I52" s="17">
        <f t="shared" si="3"/>
        <v>0</v>
      </c>
      <c r="J52" s="17">
        <f>I52*1.07</f>
        <v>0</v>
      </c>
      <c r="K52" s="23">
        <f t="shared" si="4"/>
        <v>0</v>
      </c>
      <c r="L52" s="23">
        <f t="shared" si="5"/>
        <v>0</v>
      </c>
      <c r="M52" s="37">
        <f t="shared" si="6"/>
        <v>0</v>
      </c>
    </row>
    <row r="53" spans="1:13" s="4" customFormat="1">
      <c r="A53" s="44" t="s">
        <v>330</v>
      </c>
      <c r="B53" s="45" t="s">
        <v>331</v>
      </c>
      <c r="C53" s="45" t="s">
        <v>5</v>
      </c>
      <c r="D53" s="45" t="s">
        <v>332</v>
      </c>
      <c r="E53" s="46">
        <v>0</v>
      </c>
      <c r="F53" s="47">
        <f t="shared" si="14"/>
        <v>0</v>
      </c>
      <c r="G53" s="47">
        <v>300000</v>
      </c>
      <c r="H53" s="47">
        <f>(G53/57872642)*1000000</f>
        <v>5183.7965164956531</v>
      </c>
      <c r="I53" s="47">
        <f t="shared" si="3"/>
        <v>294816.20348350436</v>
      </c>
      <c r="J53" s="47">
        <f>I53*1.26</f>
        <v>371468.4163892155</v>
      </c>
      <c r="K53" s="47">
        <f t="shared" si="4"/>
        <v>297174.73311137239</v>
      </c>
      <c r="L53" s="47">
        <f t="shared" si="5"/>
        <v>74293.683277843098</v>
      </c>
      <c r="M53" s="48">
        <f t="shared" si="6"/>
        <v>297174.73311137239</v>
      </c>
    </row>
    <row r="54" spans="1:13">
      <c r="A54" s="13" t="s">
        <v>184</v>
      </c>
      <c r="B54" s="14" t="s">
        <v>185</v>
      </c>
      <c r="C54" s="14" t="s">
        <v>81</v>
      </c>
      <c r="D54" s="14" t="s">
        <v>142</v>
      </c>
      <c r="E54" s="15">
        <v>0</v>
      </c>
      <c r="F54" s="16">
        <f t="shared" si="14"/>
        <v>0</v>
      </c>
      <c r="G54" s="23"/>
      <c r="H54" s="23"/>
      <c r="I54" s="16">
        <f t="shared" si="3"/>
        <v>0</v>
      </c>
      <c r="J54" s="17">
        <f>I54*1.07</f>
        <v>0</v>
      </c>
      <c r="K54" s="23">
        <f t="shared" si="4"/>
        <v>0</v>
      </c>
      <c r="L54" s="23">
        <f t="shared" si="5"/>
        <v>0</v>
      </c>
      <c r="M54" s="37">
        <f t="shared" si="6"/>
        <v>0</v>
      </c>
    </row>
    <row r="55" spans="1:13" s="4" customFormat="1">
      <c r="A55" s="44" t="s">
        <v>333</v>
      </c>
      <c r="B55" s="45" t="s">
        <v>334</v>
      </c>
      <c r="C55" s="45" t="s">
        <v>5</v>
      </c>
      <c r="D55" s="45" t="s">
        <v>335</v>
      </c>
      <c r="E55" s="46">
        <v>0</v>
      </c>
      <c r="F55" s="47">
        <f t="shared" si="14"/>
        <v>0</v>
      </c>
      <c r="G55" s="47">
        <v>300000</v>
      </c>
      <c r="H55" s="47">
        <f>(G55/57872642)*1000000</f>
        <v>5183.7965164956531</v>
      </c>
      <c r="I55" s="47">
        <f t="shared" si="3"/>
        <v>294816.20348350436</v>
      </c>
      <c r="J55" s="47">
        <f>I55*1.31</f>
        <v>386209.22656339075</v>
      </c>
      <c r="K55" s="47">
        <f t="shared" si="4"/>
        <v>308967.38125071261</v>
      </c>
      <c r="L55" s="47">
        <f t="shared" si="5"/>
        <v>77241.845312678153</v>
      </c>
      <c r="M55" s="48">
        <f t="shared" si="6"/>
        <v>308967.38125071261</v>
      </c>
    </row>
    <row r="56" spans="1:13">
      <c r="A56" s="13" t="s">
        <v>152</v>
      </c>
      <c r="B56" s="14" t="s">
        <v>337</v>
      </c>
      <c r="C56" s="14" t="s">
        <v>9</v>
      </c>
      <c r="D56" s="14" t="s">
        <v>142</v>
      </c>
      <c r="E56" s="15">
        <v>0</v>
      </c>
      <c r="F56" s="16">
        <f t="shared" si="14"/>
        <v>0</v>
      </c>
      <c r="G56" s="14"/>
      <c r="H56" s="16">
        <f t="shared" ref="H56:H59" si="19">(G56/58366679)*1000000</f>
        <v>0</v>
      </c>
      <c r="I56" s="16">
        <f t="shared" si="3"/>
        <v>0</v>
      </c>
      <c r="J56" s="17">
        <f>I56*1.07</f>
        <v>0</v>
      </c>
      <c r="K56" s="16">
        <f t="shared" si="4"/>
        <v>0</v>
      </c>
      <c r="L56" s="16">
        <f t="shared" si="5"/>
        <v>0</v>
      </c>
      <c r="M56" s="38">
        <f t="shared" si="6"/>
        <v>0</v>
      </c>
    </row>
    <row r="57" spans="1:13" s="4" customFormat="1">
      <c r="A57" s="13" t="s">
        <v>138</v>
      </c>
      <c r="B57" s="14" t="s">
        <v>139</v>
      </c>
      <c r="C57" s="14" t="s">
        <v>5</v>
      </c>
      <c r="D57" s="14" t="s">
        <v>135</v>
      </c>
      <c r="E57" s="15">
        <v>0</v>
      </c>
      <c r="F57" s="16">
        <f t="shared" si="14"/>
        <v>0</v>
      </c>
      <c r="G57" s="20"/>
      <c r="H57" s="16">
        <f t="shared" si="19"/>
        <v>0</v>
      </c>
      <c r="I57" s="16">
        <f t="shared" si="3"/>
        <v>0</v>
      </c>
      <c r="J57" s="17">
        <f t="shared" ref="J57:J59" si="20">I57*1</f>
        <v>0</v>
      </c>
      <c r="K57" s="16">
        <f t="shared" si="4"/>
        <v>0</v>
      </c>
      <c r="L57" s="16">
        <f t="shared" si="5"/>
        <v>0</v>
      </c>
      <c r="M57" s="38">
        <f t="shared" si="6"/>
        <v>0</v>
      </c>
    </row>
    <row r="58" spans="1:13">
      <c r="A58" s="13" t="s">
        <v>69</v>
      </c>
      <c r="B58" s="14" t="s">
        <v>70</v>
      </c>
      <c r="C58" s="14" t="s">
        <v>9</v>
      </c>
      <c r="D58" s="14" t="s">
        <v>62</v>
      </c>
      <c r="E58" s="15">
        <v>0</v>
      </c>
      <c r="F58" s="16">
        <f t="shared" si="14"/>
        <v>0</v>
      </c>
      <c r="G58" s="14"/>
      <c r="H58" s="16">
        <f t="shared" si="19"/>
        <v>0</v>
      </c>
      <c r="I58" s="16">
        <f t="shared" si="3"/>
        <v>0</v>
      </c>
      <c r="J58" s="17">
        <f t="shared" si="20"/>
        <v>0</v>
      </c>
      <c r="K58" s="16">
        <f t="shared" si="4"/>
        <v>0</v>
      </c>
      <c r="L58" s="16">
        <f t="shared" si="5"/>
        <v>0</v>
      </c>
      <c r="M58" s="38">
        <f t="shared" si="6"/>
        <v>0</v>
      </c>
    </row>
    <row r="59" spans="1:13">
      <c r="A59" s="13" t="s">
        <v>92</v>
      </c>
      <c r="B59" s="14" t="s">
        <v>93</v>
      </c>
      <c r="C59" s="14" t="s">
        <v>9</v>
      </c>
      <c r="D59" s="14" t="s">
        <v>62</v>
      </c>
      <c r="E59" s="15">
        <v>0</v>
      </c>
      <c r="F59" s="16">
        <f t="shared" si="14"/>
        <v>0</v>
      </c>
      <c r="G59" s="14"/>
      <c r="H59" s="16">
        <f t="shared" si="19"/>
        <v>0</v>
      </c>
      <c r="I59" s="16">
        <f t="shared" si="3"/>
        <v>0</v>
      </c>
      <c r="J59" s="17">
        <f t="shared" si="20"/>
        <v>0</v>
      </c>
      <c r="K59" s="16">
        <f t="shared" si="4"/>
        <v>0</v>
      </c>
      <c r="L59" s="16">
        <f t="shared" si="5"/>
        <v>0</v>
      </c>
      <c r="M59" s="38">
        <f t="shared" si="6"/>
        <v>0</v>
      </c>
    </row>
    <row r="60" spans="1:13">
      <c r="A60" s="18" t="s">
        <v>140</v>
      </c>
      <c r="B60" s="20" t="s">
        <v>141</v>
      </c>
      <c r="C60" s="20" t="s">
        <v>81</v>
      </c>
      <c r="D60" s="20" t="s">
        <v>142</v>
      </c>
      <c r="E60" s="15">
        <v>0</v>
      </c>
      <c r="F60" s="16">
        <f t="shared" si="14"/>
        <v>0</v>
      </c>
      <c r="G60" s="14"/>
      <c r="H60" s="14"/>
      <c r="I60" s="16">
        <f t="shared" si="3"/>
        <v>0</v>
      </c>
      <c r="J60" s="17">
        <f t="shared" ref="J60:J62" si="21">I60*1.07</f>
        <v>0</v>
      </c>
      <c r="K60" s="16">
        <f t="shared" si="4"/>
        <v>0</v>
      </c>
      <c r="L60" s="16">
        <f t="shared" si="5"/>
        <v>0</v>
      </c>
      <c r="M60" s="38">
        <f t="shared" si="6"/>
        <v>0</v>
      </c>
    </row>
    <row r="61" spans="1:13">
      <c r="A61" s="13" t="s">
        <v>208</v>
      </c>
      <c r="B61" s="14" t="s">
        <v>209</v>
      </c>
      <c r="C61" s="14" t="s">
        <v>9</v>
      </c>
      <c r="D61" s="14" t="s">
        <v>142</v>
      </c>
      <c r="E61" s="15">
        <v>0</v>
      </c>
      <c r="F61" s="16">
        <f t="shared" si="14"/>
        <v>0</v>
      </c>
      <c r="G61" s="14"/>
      <c r="H61" s="16">
        <f t="shared" ref="H61:H62" si="22">(G61/58366679)*1000000</f>
        <v>0</v>
      </c>
      <c r="I61" s="16">
        <f t="shared" si="3"/>
        <v>0</v>
      </c>
      <c r="J61" s="17">
        <f t="shared" si="21"/>
        <v>0</v>
      </c>
      <c r="K61" s="16">
        <f t="shared" si="4"/>
        <v>0</v>
      </c>
      <c r="L61" s="16">
        <f t="shared" si="5"/>
        <v>0</v>
      </c>
      <c r="M61" s="38">
        <f t="shared" si="6"/>
        <v>0</v>
      </c>
    </row>
    <row r="62" spans="1:13">
      <c r="A62" s="13" t="s">
        <v>172</v>
      </c>
      <c r="B62" s="14" t="s">
        <v>173</v>
      </c>
      <c r="C62" s="14" t="s">
        <v>9</v>
      </c>
      <c r="D62" s="14" t="s">
        <v>142</v>
      </c>
      <c r="E62" s="15">
        <v>0</v>
      </c>
      <c r="F62" s="16">
        <f t="shared" si="14"/>
        <v>0</v>
      </c>
      <c r="G62" s="14"/>
      <c r="H62" s="16">
        <f t="shared" si="22"/>
        <v>0</v>
      </c>
      <c r="I62" s="16">
        <f t="shared" si="3"/>
        <v>0</v>
      </c>
      <c r="J62" s="17">
        <f t="shared" si="21"/>
        <v>0</v>
      </c>
      <c r="K62" s="16">
        <f t="shared" si="4"/>
        <v>0</v>
      </c>
      <c r="L62" s="16">
        <f t="shared" si="5"/>
        <v>0</v>
      </c>
      <c r="M62" s="38">
        <f t="shared" si="6"/>
        <v>0</v>
      </c>
    </row>
    <row r="63" spans="1:13">
      <c r="A63" s="13" t="s">
        <v>302</v>
      </c>
      <c r="B63" s="14" t="s">
        <v>303</v>
      </c>
      <c r="C63" s="14" t="s">
        <v>81</v>
      </c>
      <c r="D63" s="14" t="s">
        <v>295</v>
      </c>
      <c r="E63" s="15">
        <v>0</v>
      </c>
      <c r="F63" s="16">
        <f t="shared" si="14"/>
        <v>0</v>
      </c>
      <c r="G63" s="14"/>
      <c r="H63" s="14"/>
      <c r="I63" s="16">
        <f t="shared" si="3"/>
        <v>0</v>
      </c>
      <c r="J63" s="17">
        <f t="shared" ref="J63:J66" si="23">I63*1</f>
        <v>0</v>
      </c>
      <c r="K63" s="16">
        <f t="shared" si="4"/>
        <v>0</v>
      </c>
      <c r="L63" s="16">
        <f t="shared" si="5"/>
        <v>0</v>
      </c>
      <c r="M63" s="38">
        <f t="shared" si="6"/>
        <v>0</v>
      </c>
    </row>
    <row r="64" spans="1:13">
      <c r="A64" s="13" t="s">
        <v>316</v>
      </c>
      <c r="B64" s="14" t="s">
        <v>317</v>
      </c>
      <c r="C64" s="14" t="s">
        <v>81</v>
      </c>
      <c r="D64" s="14" t="s">
        <v>295</v>
      </c>
      <c r="E64" s="15">
        <v>0</v>
      </c>
      <c r="F64" s="16">
        <f t="shared" si="14"/>
        <v>0</v>
      </c>
      <c r="G64" s="14"/>
      <c r="H64" s="14"/>
      <c r="I64" s="16">
        <f t="shared" si="3"/>
        <v>0</v>
      </c>
      <c r="J64" s="17">
        <f t="shared" si="23"/>
        <v>0</v>
      </c>
      <c r="K64" s="16">
        <f t="shared" si="4"/>
        <v>0</v>
      </c>
      <c r="L64" s="16">
        <f t="shared" si="5"/>
        <v>0</v>
      </c>
      <c r="M64" s="38">
        <f t="shared" si="6"/>
        <v>0</v>
      </c>
    </row>
    <row r="65" spans="1:13">
      <c r="A65" s="13" t="s">
        <v>45</v>
      </c>
      <c r="B65" s="14" t="s">
        <v>46</v>
      </c>
      <c r="C65" s="14" t="s">
        <v>47</v>
      </c>
      <c r="D65" s="14" t="s">
        <v>33</v>
      </c>
      <c r="E65" s="15">
        <v>0</v>
      </c>
      <c r="F65" s="16">
        <f t="shared" si="14"/>
        <v>0</v>
      </c>
      <c r="G65" s="14"/>
      <c r="H65" s="16">
        <f t="shared" ref="H65:H66" si="24">(G65/58366679)*1000000</f>
        <v>0</v>
      </c>
      <c r="I65" s="16">
        <f t="shared" si="3"/>
        <v>0</v>
      </c>
      <c r="J65" s="17">
        <f t="shared" si="23"/>
        <v>0</v>
      </c>
      <c r="K65" s="16">
        <f t="shared" si="4"/>
        <v>0</v>
      </c>
      <c r="L65" s="16">
        <f t="shared" si="5"/>
        <v>0</v>
      </c>
      <c r="M65" s="38">
        <f t="shared" si="6"/>
        <v>0</v>
      </c>
    </row>
    <row r="66" spans="1:13">
      <c r="A66" s="13" t="s">
        <v>133</v>
      </c>
      <c r="B66" s="14" t="s">
        <v>134</v>
      </c>
      <c r="C66" s="14" t="s">
        <v>9</v>
      </c>
      <c r="D66" s="14" t="s">
        <v>135</v>
      </c>
      <c r="E66" s="15">
        <v>0</v>
      </c>
      <c r="F66" s="16">
        <f t="shared" ref="F66:F97" si="25">$F$158/$E$158*E66</f>
        <v>0</v>
      </c>
      <c r="G66" s="14"/>
      <c r="H66" s="16">
        <f t="shared" si="24"/>
        <v>0</v>
      </c>
      <c r="I66" s="16">
        <f t="shared" si="3"/>
        <v>0</v>
      </c>
      <c r="J66" s="17">
        <f t="shared" si="23"/>
        <v>0</v>
      </c>
      <c r="K66" s="16">
        <f t="shared" si="4"/>
        <v>0</v>
      </c>
      <c r="L66" s="16">
        <f t="shared" si="5"/>
        <v>0</v>
      </c>
      <c r="M66" s="38">
        <f t="shared" si="6"/>
        <v>0</v>
      </c>
    </row>
    <row r="67" spans="1:13" s="4" customFormat="1">
      <c r="A67" s="13" t="s">
        <v>145</v>
      </c>
      <c r="B67" s="14" t="s">
        <v>146</v>
      </c>
      <c r="C67" s="14" t="s">
        <v>81</v>
      </c>
      <c r="D67" s="14" t="s">
        <v>142</v>
      </c>
      <c r="E67" s="15">
        <v>0</v>
      </c>
      <c r="F67" s="16">
        <f t="shared" si="25"/>
        <v>0</v>
      </c>
      <c r="G67" s="20"/>
      <c r="H67" s="20"/>
      <c r="I67" s="16">
        <f t="shared" ref="I67:I130" si="26">G67-H67</f>
        <v>0</v>
      </c>
      <c r="J67" s="17">
        <f t="shared" ref="J67:J70" si="27">I67*1.07</f>
        <v>0</v>
      </c>
      <c r="K67" s="16">
        <f t="shared" ref="K67:K130" si="28">J67*0.8</f>
        <v>0</v>
      </c>
      <c r="L67" s="16">
        <f t="shared" ref="L67:L130" si="29">J67*0.2</f>
        <v>0</v>
      </c>
      <c r="M67" s="38">
        <f t="shared" ref="M67:M130" si="30">J67*0.8</f>
        <v>0</v>
      </c>
    </row>
    <row r="68" spans="1:13">
      <c r="A68" s="13" t="s">
        <v>176</v>
      </c>
      <c r="B68" s="14" t="s">
        <v>177</v>
      </c>
      <c r="C68" s="14" t="s">
        <v>9</v>
      </c>
      <c r="D68" s="14" t="s">
        <v>142</v>
      </c>
      <c r="E68" s="15">
        <v>0</v>
      </c>
      <c r="F68" s="16">
        <f t="shared" si="25"/>
        <v>0</v>
      </c>
      <c r="G68" s="14"/>
      <c r="H68" s="16">
        <f>(G68/58366679)*1000000</f>
        <v>0</v>
      </c>
      <c r="I68" s="16">
        <f t="shared" si="26"/>
        <v>0</v>
      </c>
      <c r="J68" s="17">
        <f t="shared" si="27"/>
        <v>0</v>
      </c>
      <c r="K68" s="16">
        <f t="shared" si="28"/>
        <v>0</v>
      </c>
      <c r="L68" s="16">
        <f t="shared" si="29"/>
        <v>0</v>
      </c>
      <c r="M68" s="38">
        <f t="shared" si="30"/>
        <v>0</v>
      </c>
    </row>
    <row r="69" spans="1:13">
      <c r="A69" s="13" t="s">
        <v>202</v>
      </c>
      <c r="B69" s="14" t="s">
        <v>203</v>
      </c>
      <c r="C69" s="14" t="s">
        <v>81</v>
      </c>
      <c r="D69" s="14" t="s">
        <v>142</v>
      </c>
      <c r="E69" s="15">
        <v>0</v>
      </c>
      <c r="F69" s="16">
        <f t="shared" si="25"/>
        <v>0</v>
      </c>
      <c r="G69" s="14"/>
      <c r="H69" s="14"/>
      <c r="I69" s="16">
        <f t="shared" si="26"/>
        <v>0</v>
      </c>
      <c r="J69" s="17">
        <f t="shared" si="27"/>
        <v>0</v>
      </c>
      <c r="K69" s="16">
        <f t="shared" si="28"/>
        <v>0</v>
      </c>
      <c r="L69" s="16">
        <f t="shared" si="29"/>
        <v>0</v>
      </c>
      <c r="M69" s="38">
        <f t="shared" si="30"/>
        <v>0</v>
      </c>
    </row>
    <row r="70" spans="1:13">
      <c r="A70" s="13" t="s">
        <v>206</v>
      </c>
      <c r="B70" s="14" t="s">
        <v>207</v>
      </c>
      <c r="C70" s="14" t="s">
        <v>9</v>
      </c>
      <c r="D70" s="14" t="s">
        <v>142</v>
      </c>
      <c r="E70" s="15">
        <v>0</v>
      </c>
      <c r="F70" s="16">
        <f t="shared" si="25"/>
        <v>0</v>
      </c>
      <c r="G70" s="14"/>
      <c r="H70" s="16">
        <f>(G70/58366679)*1000000</f>
        <v>0</v>
      </c>
      <c r="I70" s="16">
        <f t="shared" si="26"/>
        <v>0</v>
      </c>
      <c r="J70" s="17">
        <f t="shared" si="27"/>
        <v>0</v>
      </c>
      <c r="K70" s="16">
        <f t="shared" si="28"/>
        <v>0</v>
      </c>
      <c r="L70" s="16">
        <f t="shared" si="29"/>
        <v>0</v>
      </c>
      <c r="M70" s="38">
        <f t="shared" si="30"/>
        <v>0</v>
      </c>
    </row>
    <row r="71" spans="1:13">
      <c r="A71" s="18" t="s">
        <v>88</v>
      </c>
      <c r="B71" s="20" t="s">
        <v>89</v>
      </c>
      <c r="C71" s="20" t="s">
        <v>81</v>
      </c>
      <c r="D71" s="20" t="s">
        <v>62</v>
      </c>
      <c r="E71" s="15">
        <v>0</v>
      </c>
      <c r="F71" s="16">
        <f t="shared" si="25"/>
        <v>0</v>
      </c>
      <c r="G71" s="14"/>
      <c r="H71" s="14"/>
      <c r="I71" s="16">
        <f t="shared" si="26"/>
        <v>0</v>
      </c>
      <c r="J71" s="17">
        <f t="shared" ref="J71:J73" si="31">I71*1</f>
        <v>0</v>
      </c>
      <c r="K71" s="16">
        <f t="shared" si="28"/>
        <v>0</v>
      </c>
      <c r="L71" s="16">
        <f t="shared" si="29"/>
        <v>0</v>
      </c>
      <c r="M71" s="38">
        <f t="shared" si="30"/>
        <v>0</v>
      </c>
    </row>
    <row r="72" spans="1:13">
      <c r="A72" s="13" t="s">
        <v>19</v>
      </c>
      <c r="B72" s="14" t="s">
        <v>20</v>
      </c>
      <c r="C72" s="14" t="s">
        <v>5</v>
      </c>
      <c r="D72" s="14" t="s">
        <v>6</v>
      </c>
      <c r="E72" s="15">
        <v>0</v>
      </c>
      <c r="F72" s="16">
        <f t="shared" si="25"/>
        <v>0</v>
      </c>
      <c r="G72" s="14"/>
      <c r="H72" s="16">
        <f t="shared" ref="H72:H73" si="32">(G72/58366679)*1000000</f>
        <v>0</v>
      </c>
      <c r="I72" s="16">
        <f t="shared" si="26"/>
        <v>0</v>
      </c>
      <c r="J72" s="17">
        <f t="shared" si="31"/>
        <v>0</v>
      </c>
      <c r="K72" s="16">
        <f t="shared" si="28"/>
        <v>0</v>
      </c>
      <c r="L72" s="16">
        <f t="shared" si="29"/>
        <v>0</v>
      </c>
      <c r="M72" s="38">
        <f t="shared" si="30"/>
        <v>0</v>
      </c>
    </row>
    <row r="73" spans="1:13" ht="12" customHeight="1">
      <c r="A73" s="13" t="s">
        <v>48</v>
      </c>
      <c r="B73" s="14" t="s">
        <v>49</v>
      </c>
      <c r="C73" s="14" t="s">
        <v>9</v>
      </c>
      <c r="D73" s="14" t="s">
        <v>33</v>
      </c>
      <c r="E73" s="15">
        <v>0</v>
      </c>
      <c r="F73" s="16">
        <f t="shared" si="25"/>
        <v>0</v>
      </c>
      <c r="G73" s="14"/>
      <c r="H73" s="16">
        <f t="shared" si="32"/>
        <v>0</v>
      </c>
      <c r="I73" s="16">
        <f t="shared" si="26"/>
        <v>0</v>
      </c>
      <c r="J73" s="17">
        <f t="shared" si="31"/>
        <v>0</v>
      </c>
      <c r="K73" s="16">
        <f t="shared" si="28"/>
        <v>0</v>
      </c>
      <c r="L73" s="16">
        <f t="shared" si="29"/>
        <v>0</v>
      </c>
      <c r="M73" s="38">
        <f t="shared" si="30"/>
        <v>0</v>
      </c>
    </row>
    <row r="74" spans="1:13">
      <c r="A74" s="18" t="s">
        <v>155</v>
      </c>
      <c r="B74" s="20" t="s">
        <v>156</v>
      </c>
      <c r="C74" s="20" t="s">
        <v>81</v>
      </c>
      <c r="D74" s="20" t="s">
        <v>142</v>
      </c>
      <c r="E74" s="15">
        <v>0</v>
      </c>
      <c r="F74" s="16">
        <f t="shared" si="25"/>
        <v>0</v>
      </c>
      <c r="G74" s="14"/>
      <c r="H74" s="14"/>
      <c r="I74" s="16">
        <f t="shared" si="26"/>
        <v>0</v>
      </c>
      <c r="J74" s="17">
        <f t="shared" ref="J74:J75" si="33">I74*1.07</f>
        <v>0</v>
      </c>
      <c r="K74" s="16">
        <f t="shared" si="28"/>
        <v>0</v>
      </c>
      <c r="L74" s="16">
        <f t="shared" si="29"/>
        <v>0</v>
      </c>
      <c r="M74" s="38">
        <f t="shared" si="30"/>
        <v>0</v>
      </c>
    </row>
    <row r="75" spans="1:13">
      <c r="A75" s="13" t="s">
        <v>192</v>
      </c>
      <c r="B75" s="14" t="s">
        <v>193</v>
      </c>
      <c r="C75" s="14" t="s">
        <v>47</v>
      </c>
      <c r="D75" s="14" t="s">
        <v>142</v>
      </c>
      <c r="E75" s="15">
        <v>0</v>
      </c>
      <c r="F75" s="16">
        <f t="shared" si="25"/>
        <v>0</v>
      </c>
      <c r="G75" s="14"/>
      <c r="H75" s="16">
        <f t="shared" ref="H75:H76" si="34">(G75/58366679)*1000000</f>
        <v>0</v>
      </c>
      <c r="I75" s="16">
        <f t="shared" si="26"/>
        <v>0</v>
      </c>
      <c r="J75" s="17">
        <f t="shared" si="33"/>
        <v>0</v>
      </c>
      <c r="K75" s="16">
        <f t="shared" si="28"/>
        <v>0</v>
      </c>
      <c r="L75" s="16">
        <f t="shared" si="29"/>
        <v>0</v>
      </c>
      <c r="M75" s="38">
        <f t="shared" si="30"/>
        <v>0</v>
      </c>
    </row>
    <row r="76" spans="1:13">
      <c r="A76" s="13" t="s">
        <v>243</v>
      </c>
      <c r="B76" s="14" t="s">
        <v>244</v>
      </c>
      <c r="C76" s="14" t="s">
        <v>9</v>
      </c>
      <c r="D76" s="14" t="s">
        <v>233</v>
      </c>
      <c r="E76" s="15">
        <v>0</v>
      </c>
      <c r="F76" s="16">
        <f t="shared" si="25"/>
        <v>0</v>
      </c>
      <c r="G76" s="14"/>
      <c r="H76" s="16">
        <f t="shared" si="34"/>
        <v>0</v>
      </c>
      <c r="I76" s="16">
        <f t="shared" si="26"/>
        <v>0</v>
      </c>
      <c r="J76" s="17">
        <f t="shared" ref="J76:J81" si="35">I76*1</f>
        <v>0</v>
      </c>
      <c r="K76" s="16">
        <f t="shared" si="28"/>
        <v>0</v>
      </c>
      <c r="L76" s="16">
        <f t="shared" si="29"/>
        <v>0</v>
      </c>
      <c r="M76" s="38">
        <f t="shared" si="30"/>
        <v>0</v>
      </c>
    </row>
    <row r="77" spans="1:13">
      <c r="A77" s="18" t="s">
        <v>304</v>
      </c>
      <c r="B77" s="20" t="s">
        <v>305</v>
      </c>
      <c r="C77" s="20" t="s">
        <v>81</v>
      </c>
      <c r="D77" s="20" t="s">
        <v>295</v>
      </c>
      <c r="E77" s="15">
        <v>0</v>
      </c>
      <c r="F77" s="16">
        <f t="shared" si="25"/>
        <v>0</v>
      </c>
      <c r="G77" s="14"/>
      <c r="H77" s="14"/>
      <c r="I77" s="16">
        <f t="shared" si="26"/>
        <v>0</v>
      </c>
      <c r="J77" s="17">
        <f t="shared" si="35"/>
        <v>0</v>
      </c>
      <c r="K77" s="16">
        <f t="shared" si="28"/>
        <v>0</v>
      </c>
      <c r="L77" s="16">
        <f t="shared" si="29"/>
        <v>0</v>
      </c>
      <c r="M77" s="38">
        <f t="shared" si="30"/>
        <v>0</v>
      </c>
    </row>
    <row r="78" spans="1:13">
      <c r="A78" s="13" t="s">
        <v>314</v>
      </c>
      <c r="B78" s="14" t="s">
        <v>315</v>
      </c>
      <c r="C78" s="14" t="s">
        <v>9</v>
      </c>
      <c r="D78" s="14" t="s">
        <v>295</v>
      </c>
      <c r="E78" s="15">
        <v>0</v>
      </c>
      <c r="F78" s="16">
        <f t="shared" si="25"/>
        <v>0</v>
      </c>
      <c r="G78" s="14"/>
      <c r="H78" s="16">
        <f t="shared" ref="H78:H80" si="36">(G78/58366679)*1000000</f>
        <v>0</v>
      </c>
      <c r="I78" s="16">
        <f t="shared" si="26"/>
        <v>0</v>
      </c>
      <c r="J78" s="17">
        <f t="shared" si="35"/>
        <v>0</v>
      </c>
      <c r="K78" s="16">
        <f t="shared" si="28"/>
        <v>0</v>
      </c>
      <c r="L78" s="16">
        <f t="shared" si="29"/>
        <v>0</v>
      </c>
      <c r="M78" s="38">
        <f t="shared" si="30"/>
        <v>0</v>
      </c>
    </row>
    <row r="79" spans="1:13">
      <c r="A79" s="13" t="s">
        <v>52</v>
      </c>
      <c r="B79" s="14" t="s">
        <v>53</v>
      </c>
      <c r="C79" s="14" t="s">
        <v>9</v>
      </c>
      <c r="D79" s="14" t="s">
        <v>33</v>
      </c>
      <c r="E79" s="15">
        <v>0</v>
      </c>
      <c r="F79" s="16">
        <f t="shared" si="25"/>
        <v>0</v>
      </c>
      <c r="G79" s="14"/>
      <c r="H79" s="16">
        <f t="shared" si="36"/>
        <v>0</v>
      </c>
      <c r="I79" s="16">
        <f t="shared" si="26"/>
        <v>0</v>
      </c>
      <c r="J79" s="17">
        <f t="shared" si="35"/>
        <v>0</v>
      </c>
      <c r="K79" s="16">
        <f t="shared" si="28"/>
        <v>0</v>
      </c>
      <c r="L79" s="16">
        <f t="shared" si="29"/>
        <v>0</v>
      </c>
      <c r="M79" s="38">
        <f t="shared" si="30"/>
        <v>0</v>
      </c>
    </row>
    <row r="80" spans="1:13">
      <c r="A80" s="13" t="s">
        <v>31</v>
      </c>
      <c r="B80" s="14" t="s">
        <v>32</v>
      </c>
      <c r="C80" s="14" t="s">
        <v>9</v>
      </c>
      <c r="D80" s="14" t="s">
        <v>33</v>
      </c>
      <c r="E80" s="15">
        <v>0</v>
      </c>
      <c r="F80" s="16">
        <f t="shared" si="25"/>
        <v>0</v>
      </c>
      <c r="G80" s="14"/>
      <c r="H80" s="16">
        <f t="shared" si="36"/>
        <v>0</v>
      </c>
      <c r="I80" s="16">
        <f t="shared" si="26"/>
        <v>0</v>
      </c>
      <c r="J80" s="17">
        <f t="shared" si="35"/>
        <v>0</v>
      </c>
      <c r="K80" s="16">
        <f t="shared" si="28"/>
        <v>0</v>
      </c>
      <c r="L80" s="16">
        <f t="shared" si="29"/>
        <v>0</v>
      </c>
      <c r="M80" s="38">
        <f t="shared" si="30"/>
        <v>0</v>
      </c>
    </row>
    <row r="81" spans="1:13">
      <c r="A81" s="13" t="s">
        <v>124</v>
      </c>
      <c r="B81" s="14" t="s">
        <v>125</v>
      </c>
      <c r="C81" s="14" t="s">
        <v>38</v>
      </c>
      <c r="D81" s="14" t="s">
        <v>115</v>
      </c>
      <c r="E81" s="15">
        <v>0</v>
      </c>
      <c r="F81" s="16">
        <f t="shared" si="25"/>
        <v>0</v>
      </c>
      <c r="G81" s="14"/>
      <c r="H81" s="14"/>
      <c r="I81" s="16">
        <f t="shared" si="26"/>
        <v>0</v>
      </c>
      <c r="J81" s="17">
        <f t="shared" si="35"/>
        <v>0</v>
      </c>
      <c r="K81" s="16">
        <f t="shared" si="28"/>
        <v>0</v>
      </c>
      <c r="L81" s="16">
        <f t="shared" si="29"/>
        <v>0</v>
      </c>
      <c r="M81" s="38">
        <f t="shared" si="30"/>
        <v>0</v>
      </c>
    </row>
    <row r="82" spans="1:13">
      <c r="A82" s="13" t="s">
        <v>178</v>
      </c>
      <c r="B82" s="14" t="s">
        <v>179</v>
      </c>
      <c r="C82" s="14" t="s">
        <v>9</v>
      </c>
      <c r="D82" s="14" t="s">
        <v>142</v>
      </c>
      <c r="E82" s="15">
        <v>0</v>
      </c>
      <c r="F82" s="16">
        <f t="shared" si="25"/>
        <v>0</v>
      </c>
      <c r="G82" s="14"/>
      <c r="H82" s="16">
        <f t="shared" ref="H82:H85" si="37">(G82/58366679)*1000000</f>
        <v>0</v>
      </c>
      <c r="I82" s="16">
        <f t="shared" si="26"/>
        <v>0</v>
      </c>
      <c r="J82" s="17">
        <f>I82*1.07</f>
        <v>0</v>
      </c>
      <c r="K82" s="16">
        <f t="shared" si="28"/>
        <v>0</v>
      </c>
      <c r="L82" s="16">
        <f t="shared" si="29"/>
        <v>0</v>
      </c>
      <c r="M82" s="38">
        <f t="shared" si="30"/>
        <v>0</v>
      </c>
    </row>
    <row r="83" spans="1:13">
      <c r="A83" s="13" t="s">
        <v>27</v>
      </c>
      <c r="B83" s="14" t="s">
        <v>28</v>
      </c>
      <c r="C83" s="14" t="s">
        <v>9</v>
      </c>
      <c r="D83" s="14" t="s">
        <v>6</v>
      </c>
      <c r="E83" s="15">
        <v>0</v>
      </c>
      <c r="F83" s="16">
        <f t="shared" si="25"/>
        <v>0</v>
      </c>
      <c r="G83" s="14"/>
      <c r="H83" s="16">
        <f t="shared" si="37"/>
        <v>0</v>
      </c>
      <c r="I83" s="16">
        <f t="shared" si="26"/>
        <v>0</v>
      </c>
      <c r="J83" s="17">
        <f>I83*1</f>
        <v>0</v>
      </c>
      <c r="K83" s="16">
        <f t="shared" si="28"/>
        <v>0</v>
      </c>
      <c r="L83" s="16">
        <f t="shared" si="29"/>
        <v>0</v>
      </c>
      <c r="M83" s="38">
        <f t="shared" si="30"/>
        <v>0</v>
      </c>
    </row>
    <row r="84" spans="1:13">
      <c r="A84" s="13" t="s">
        <v>168</v>
      </c>
      <c r="B84" s="14" t="s">
        <v>169</v>
      </c>
      <c r="C84" s="14" t="s">
        <v>9</v>
      </c>
      <c r="D84" s="14" t="s">
        <v>142</v>
      </c>
      <c r="E84" s="15">
        <v>0</v>
      </c>
      <c r="F84" s="16">
        <f t="shared" si="25"/>
        <v>0</v>
      </c>
      <c r="G84" s="14"/>
      <c r="H84" s="16">
        <f t="shared" si="37"/>
        <v>0</v>
      </c>
      <c r="I84" s="16">
        <f t="shared" si="26"/>
        <v>0</v>
      </c>
      <c r="J84" s="17">
        <f>I84*1.07</f>
        <v>0</v>
      </c>
      <c r="K84" s="16">
        <f t="shared" si="28"/>
        <v>0</v>
      </c>
      <c r="L84" s="16">
        <f t="shared" si="29"/>
        <v>0</v>
      </c>
      <c r="M84" s="38">
        <f t="shared" si="30"/>
        <v>0</v>
      </c>
    </row>
    <row r="85" spans="1:13">
      <c r="A85" s="13" t="s">
        <v>7</v>
      </c>
      <c r="B85" s="14" t="s">
        <v>8</v>
      </c>
      <c r="C85" s="14" t="s">
        <v>9</v>
      </c>
      <c r="D85" s="14" t="s">
        <v>6</v>
      </c>
      <c r="E85" s="15">
        <v>0</v>
      </c>
      <c r="F85" s="16">
        <f t="shared" si="25"/>
        <v>0</v>
      </c>
      <c r="G85" s="14"/>
      <c r="H85" s="16">
        <f t="shared" si="37"/>
        <v>0</v>
      </c>
      <c r="I85" s="16">
        <f t="shared" si="26"/>
        <v>0</v>
      </c>
      <c r="J85" s="17">
        <f t="shared" ref="J85:J115" si="38">I85*1</f>
        <v>0</v>
      </c>
      <c r="K85" s="16">
        <f t="shared" si="28"/>
        <v>0</v>
      </c>
      <c r="L85" s="16">
        <f t="shared" si="29"/>
        <v>0</v>
      </c>
      <c r="M85" s="38">
        <f t="shared" si="30"/>
        <v>0</v>
      </c>
    </row>
    <row r="86" spans="1:13">
      <c r="A86" s="18" t="s">
        <v>10</v>
      </c>
      <c r="B86" s="20" t="s">
        <v>11</v>
      </c>
      <c r="C86" s="20" t="s">
        <v>12</v>
      </c>
      <c r="D86" s="20" t="s">
        <v>6</v>
      </c>
      <c r="E86" s="24">
        <v>0</v>
      </c>
      <c r="F86" s="16">
        <f t="shared" si="25"/>
        <v>0</v>
      </c>
      <c r="G86" s="14"/>
      <c r="H86" s="14"/>
      <c r="I86" s="16">
        <f t="shared" si="26"/>
        <v>0</v>
      </c>
      <c r="J86" s="17">
        <f t="shared" si="38"/>
        <v>0</v>
      </c>
      <c r="K86" s="16">
        <f t="shared" si="28"/>
        <v>0</v>
      </c>
      <c r="L86" s="16">
        <f t="shared" si="29"/>
        <v>0</v>
      </c>
      <c r="M86" s="38">
        <f t="shared" si="30"/>
        <v>0</v>
      </c>
    </row>
    <row r="87" spans="1:13">
      <c r="A87" s="18" t="s">
        <v>13</v>
      </c>
      <c r="B87" s="20" t="s">
        <v>14</v>
      </c>
      <c r="C87" s="20" t="s">
        <v>12</v>
      </c>
      <c r="D87" s="20" t="s">
        <v>6</v>
      </c>
      <c r="E87" s="24">
        <v>0</v>
      </c>
      <c r="F87" s="16">
        <f t="shared" si="25"/>
        <v>0</v>
      </c>
      <c r="G87" s="14"/>
      <c r="H87" s="14"/>
      <c r="I87" s="16">
        <f t="shared" si="26"/>
        <v>0</v>
      </c>
      <c r="J87" s="17">
        <f t="shared" si="38"/>
        <v>0</v>
      </c>
      <c r="K87" s="16">
        <f t="shared" si="28"/>
        <v>0</v>
      </c>
      <c r="L87" s="16">
        <f t="shared" si="29"/>
        <v>0</v>
      </c>
      <c r="M87" s="38">
        <f t="shared" si="30"/>
        <v>0</v>
      </c>
    </row>
    <row r="88" spans="1:13">
      <c r="A88" s="13" t="s">
        <v>17</v>
      </c>
      <c r="B88" s="14" t="s">
        <v>18</v>
      </c>
      <c r="C88" s="22" t="s">
        <v>9</v>
      </c>
      <c r="D88" s="22" t="s">
        <v>6</v>
      </c>
      <c r="E88" s="24">
        <v>0</v>
      </c>
      <c r="F88" s="16">
        <f t="shared" si="25"/>
        <v>0</v>
      </c>
      <c r="G88" s="14"/>
      <c r="H88" s="16">
        <f>(G88/58366679)*1000000</f>
        <v>0</v>
      </c>
      <c r="I88" s="16">
        <f t="shared" si="26"/>
        <v>0</v>
      </c>
      <c r="J88" s="17">
        <f t="shared" si="38"/>
        <v>0</v>
      </c>
      <c r="K88" s="16">
        <f t="shared" si="28"/>
        <v>0</v>
      </c>
      <c r="L88" s="16">
        <f t="shared" si="29"/>
        <v>0</v>
      </c>
      <c r="M88" s="38">
        <f t="shared" si="30"/>
        <v>0</v>
      </c>
    </row>
    <row r="89" spans="1:13">
      <c r="A89" s="18" t="s">
        <v>21</v>
      </c>
      <c r="B89" s="20" t="s">
        <v>22</v>
      </c>
      <c r="C89" s="20" t="s">
        <v>12</v>
      </c>
      <c r="D89" s="20" t="s">
        <v>6</v>
      </c>
      <c r="E89" s="24">
        <v>0</v>
      </c>
      <c r="F89" s="16">
        <f t="shared" si="25"/>
        <v>0</v>
      </c>
      <c r="G89" s="14"/>
      <c r="H89" s="14"/>
      <c r="I89" s="16">
        <f t="shared" si="26"/>
        <v>0</v>
      </c>
      <c r="J89" s="17">
        <f t="shared" si="38"/>
        <v>0</v>
      </c>
      <c r="K89" s="16">
        <f t="shared" si="28"/>
        <v>0</v>
      </c>
      <c r="L89" s="16">
        <f t="shared" si="29"/>
        <v>0</v>
      </c>
      <c r="M89" s="38">
        <f t="shared" si="30"/>
        <v>0</v>
      </c>
    </row>
    <row r="90" spans="1:13">
      <c r="A90" s="13" t="s">
        <v>25</v>
      </c>
      <c r="B90" s="14" t="s">
        <v>26</v>
      </c>
      <c r="C90" s="14" t="s">
        <v>9</v>
      </c>
      <c r="D90" s="14" t="s">
        <v>6</v>
      </c>
      <c r="E90" s="15">
        <v>0</v>
      </c>
      <c r="F90" s="16">
        <f t="shared" si="25"/>
        <v>0</v>
      </c>
      <c r="G90" s="14"/>
      <c r="H90" s="16">
        <f t="shared" ref="H90:H92" si="39">(G90/58366679)*1000000</f>
        <v>0</v>
      </c>
      <c r="I90" s="16">
        <f t="shared" si="26"/>
        <v>0</v>
      </c>
      <c r="J90" s="17">
        <f t="shared" si="38"/>
        <v>0</v>
      </c>
      <c r="K90" s="16">
        <f t="shared" si="28"/>
        <v>0</v>
      </c>
      <c r="L90" s="16">
        <f t="shared" si="29"/>
        <v>0</v>
      </c>
      <c r="M90" s="38">
        <f t="shared" si="30"/>
        <v>0</v>
      </c>
    </row>
    <row r="91" spans="1:13">
      <c r="A91" s="13" t="s">
        <v>29</v>
      </c>
      <c r="B91" s="14" t="s">
        <v>30</v>
      </c>
      <c r="C91" s="14" t="s">
        <v>9</v>
      </c>
      <c r="D91" s="14" t="s">
        <v>6</v>
      </c>
      <c r="E91" s="15">
        <v>0</v>
      </c>
      <c r="F91" s="16">
        <f t="shared" si="25"/>
        <v>0</v>
      </c>
      <c r="G91" s="14"/>
      <c r="H91" s="16">
        <f t="shared" si="39"/>
        <v>0</v>
      </c>
      <c r="I91" s="16">
        <f t="shared" si="26"/>
        <v>0</v>
      </c>
      <c r="J91" s="17">
        <f t="shared" si="38"/>
        <v>0</v>
      </c>
      <c r="K91" s="16">
        <f t="shared" si="28"/>
        <v>0</v>
      </c>
      <c r="L91" s="16">
        <f t="shared" si="29"/>
        <v>0</v>
      </c>
      <c r="M91" s="38">
        <f t="shared" si="30"/>
        <v>0</v>
      </c>
    </row>
    <row r="92" spans="1:13">
      <c r="A92" s="13" t="s">
        <v>34</v>
      </c>
      <c r="B92" s="14" t="s">
        <v>35</v>
      </c>
      <c r="C92" s="14" t="s">
        <v>9</v>
      </c>
      <c r="D92" s="14" t="s">
        <v>33</v>
      </c>
      <c r="E92" s="15">
        <v>0</v>
      </c>
      <c r="F92" s="16">
        <f t="shared" si="25"/>
        <v>0</v>
      </c>
      <c r="G92" s="14"/>
      <c r="H92" s="16">
        <f t="shared" si="39"/>
        <v>0</v>
      </c>
      <c r="I92" s="16">
        <f t="shared" si="26"/>
        <v>0</v>
      </c>
      <c r="J92" s="17">
        <f t="shared" si="38"/>
        <v>0</v>
      </c>
      <c r="K92" s="16">
        <f t="shared" si="28"/>
        <v>0</v>
      </c>
      <c r="L92" s="16">
        <f t="shared" si="29"/>
        <v>0</v>
      </c>
      <c r="M92" s="38">
        <f t="shared" si="30"/>
        <v>0</v>
      </c>
    </row>
    <row r="93" spans="1:13">
      <c r="A93" s="13" t="s">
        <v>36</v>
      </c>
      <c r="B93" s="14" t="s">
        <v>37</v>
      </c>
      <c r="C93" s="14" t="s">
        <v>38</v>
      </c>
      <c r="D93" s="14" t="s">
        <v>33</v>
      </c>
      <c r="E93" s="15">
        <v>0</v>
      </c>
      <c r="F93" s="16">
        <f t="shared" si="25"/>
        <v>0</v>
      </c>
      <c r="G93" s="14"/>
      <c r="H93" s="14"/>
      <c r="I93" s="16">
        <f t="shared" si="26"/>
        <v>0</v>
      </c>
      <c r="J93" s="17">
        <f t="shared" si="38"/>
        <v>0</v>
      </c>
      <c r="K93" s="16">
        <f t="shared" si="28"/>
        <v>0</v>
      </c>
      <c r="L93" s="16">
        <f t="shared" si="29"/>
        <v>0</v>
      </c>
      <c r="M93" s="38">
        <f t="shared" si="30"/>
        <v>0</v>
      </c>
    </row>
    <row r="94" spans="1:13">
      <c r="A94" s="13" t="s">
        <v>41</v>
      </c>
      <c r="B94" s="14" t="s">
        <v>42</v>
      </c>
      <c r="C94" s="14" t="s">
        <v>38</v>
      </c>
      <c r="D94" s="14" t="s">
        <v>33</v>
      </c>
      <c r="E94" s="15">
        <v>0</v>
      </c>
      <c r="F94" s="16">
        <f t="shared" si="25"/>
        <v>0</v>
      </c>
      <c r="G94" s="14"/>
      <c r="H94" s="14"/>
      <c r="I94" s="16">
        <f t="shared" si="26"/>
        <v>0</v>
      </c>
      <c r="J94" s="17">
        <f t="shared" si="38"/>
        <v>0</v>
      </c>
      <c r="K94" s="16">
        <f t="shared" si="28"/>
        <v>0</v>
      </c>
      <c r="L94" s="16">
        <f t="shared" si="29"/>
        <v>0</v>
      </c>
      <c r="M94" s="38">
        <f t="shared" si="30"/>
        <v>0</v>
      </c>
    </row>
    <row r="95" spans="1:13">
      <c r="A95" s="13" t="s">
        <v>50</v>
      </c>
      <c r="B95" s="14" t="s">
        <v>51</v>
      </c>
      <c r="C95" s="14" t="s">
        <v>9</v>
      </c>
      <c r="D95" s="14" t="s">
        <v>33</v>
      </c>
      <c r="E95" s="15">
        <v>0</v>
      </c>
      <c r="F95" s="16">
        <f t="shared" si="25"/>
        <v>0</v>
      </c>
      <c r="G95" s="14"/>
      <c r="H95" s="16">
        <f t="shared" ref="H95:H99" si="40">(G95/58366679)*1000000</f>
        <v>0</v>
      </c>
      <c r="I95" s="16">
        <f t="shared" si="26"/>
        <v>0</v>
      </c>
      <c r="J95" s="17">
        <f t="shared" si="38"/>
        <v>0</v>
      </c>
      <c r="K95" s="16">
        <f t="shared" si="28"/>
        <v>0</v>
      </c>
      <c r="L95" s="16">
        <f t="shared" si="29"/>
        <v>0</v>
      </c>
      <c r="M95" s="38">
        <f t="shared" si="30"/>
        <v>0</v>
      </c>
    </row>
    <row r="96" spans="1:13">
      <c r="A96" s="13" t="s">
        <v>56</v>
      </c>
      <c r="B96" s="14" t="s">
        <v>57</v>
      </c>
      <c r="C96" s="14" t="s">
        <v>47</v>
      </c>
      <c r="D96" s="14" t="s">
        <v>33</v>
      </c>
      <c r="E96" s="15">
        <v>0</v>
      </c>
      <c r="F96" s="16">
        <f t="shared" si="25"/>
        <v>0</v>
      </c>
      <c r="G96" s="14"/>
      <c r="H96" s="16">
        <f t="shared" si="40"/>
        <v>0</v>
      </c>
      <c r="I96" s="16">
        <f t="shared" si="26"/>
        <v>0</v>
      </c>
      <c r="J96" s="17">
        <f t="shared" si="38"/>
        <v>0</v>
      </c>
      <c r="K96" s="16">
        <f t="shared" si="28"/>
        <v>0</v>
      </c>
      <c r="L96" s="16">
        <f t="shared" si="29"/>
        <v>0</v>
      </c>
      <c r="M96" s="38">
        <f t="shared" si="30"/>
        <v>0</v>
      </c>
    </row>
    <row r="97" spans="1:13">
      <c r="A97" s="13" t="s">
        <v>60</v>
      </c>
      <c r="B97" s="14" t="s">
        <v>61</v>
      </c>
      <c r="C97" s="14" t="s">
        <v>9</v>
      </c>
      <c r="D97" s="14" t="s">
        <v>62</v>
      </c>
      <c r="E97" s="15">
        <v>0</v>
      </c>
      <c r="F97" s="16">
        <f t="shared" si="25"/>
        <v>0</v>
      </c>
      <c r="G97" s="14"/>
      <c r="H97" s="16">
        <f t="shared" si="40"/>
        <v>0</v>
      </c>
      <c r="I97" s="16">
        <f t="shared" si="26"/>
        <v>0</v>
      </c>
      <c r="J97" s="17">
        <f t="shared" si="38"/>
        <v>0</v>
      </c>
      <c r="K97" s="16">
        <f t="shared" si="28"/>
        <v>0</v>
      </c>
      <c r="L97" s="16">
        <f t="shared" si="29"/>
        <v>0</v>
      </c>
      <c r="M97" s="38">
        <f t="shared" si="30"/>
        <v>0</v>
      </c>
    </row>
    <row r="98" spans="1:13">
      <c r="A98" s="13" t="s">
        <v>63</v>
      </c>
      <c r="B98" s="14" t="s">
        <v>64</v>
      </c>
      <c r="C98" s="14" t="s">
        <v>9</v>
      </c>
      <c r="D98" s="14" t="s">
        <v>62</v>
      </c>
      <c r="E98" s="15">
        <v>0</v>
      </c>
      <c r="F98" s="16">
        <f t="shared" ref="F98:F129" si="41">$F$158/$E$158*E98</f>
        <v>0</v>
      </c>
      <c r="G98" s="14"/>
      <c r="H98" s="16">
        <f t="shared" si="40"/>
        <v>0</v>
      </c>
      <c r="I98" s="16">
        <f t="shared" si="26"/>
        <v>0</v>
      </c>
      <c r="J98" s="17">
        <f t="shared" si="38"/>
        <v>0</v>
      </c>
      <c r="K98" s="16">
        <f t="shared" si="28"/>
        <v>0</v>
      </c>
      <c r="L98" s="16">
        <f t="shared" si="29"/>
        <v>0</v>
      </c>
      <c r="M98" s="38">
        <f t="shared" si="30"/>
        <v>0</v>
      </c>
    </row>
    <row r="99" spans="1:13">
      <c r="A99" s="13" t="s">
        <v>65</v>
      </c>
      <c r="B99" s="14" t="s">
        <v>66</v>
      </c>
      <c r="C99" s="14" t="s">
        <v>9</v>
      </c>
      <c r="D99" s="14" t="s">
        <v>62</v>
      </c>
      <c r="E99" s="15">
        <v>0</v>
      </c>
      <c r="F99" s="16">
        <f t="shared" si="41"/>
        <v>0</v>
      </c>
      <c r="G99" s="14"/>
      <c r="H99" s="16">
        <f t="shared" si="40"/>
        <v>0</v>
      </c>
      <c r="I99" s="16">
        <f t="shared" si="26"/>
        <v>0</v>
      </c>
      <c r="J99" s="17">
        <f t="shared" si="38"/>
        <v>0</v>
      </c>
      <c r="K99" s="16">
        <f t="shared" si="28"/>
        <v>0</v>
      </c>
      <c r="L99" s="16">
        <f t="shared" si="29"/>
        <v>0</v>
      </c>
      <c r="M99" s="38">
        <f t="shared" si="30"/>
        <v>0</v>
      </c>
    </row>
    <row r="100" spans="1:13">
      <c r="A100" s="13" t="s">
        <v>79</v>
      </c>
      <c r="B100" s="14" t="s">
        <v>80</v>
      </c>
      <c r="C100" s="14" t="s">
        <v>81</v>
      </c>
      <c r="D100" s="14" t="s">
        <v>62</v>
      </c>
      <c r="E100" s="15">
        <v>0</v>
      </c>
      <c r="F100" s="16">
        <f t="shared" si="41"/>
        <v>0</v>
      </c>
      <c r="G100" s="14"/>
      <c r="H100" s="14"/>
      <c r="I100" s="16">
        <f t="shared" si="26"/>
        <v>0</v>
      </c>
      <c r="J100" s="17">
        <f t="shared" si="38"/>
        <v>0</v>
      </c>
      <c r="K100" s="16">
        <f t="shared" si="28"/>
        <v>0</v>
      </c>
      <c r="L100" s="16">
        <f t="shared" si="29"/>
        <v>0</v>
      </c>
      <c r="M100" s="38">
        <f t="shared" si="30"/>
        <v>0</v>
      </c>
    </row>
    <row r="101" spans="1:13">
      <c r="A101" s="13" t="s">
        <v>86</v>
      </c>
      <c r="B101" s="14" t="s">
        <v>87</v>
      </c>
      <c r="C101" s="14" t="s">
        <v>9</v>
      </c>
      <c r="D101" s="14" t="s">
        <v>62</v>
      </c>
      <c r="E101" s="15">
        <v>0</v>
      </c>
      <c r="F101" s="16">
        <f t="shared" si="41"/>
        <v>0</v>
      </c>
      <c r="G101" s="14"/>
      <c r="H101" s="16">
        <f t="shared" ref="H101:H109" si="42">(G101/58366679)*1000000</f>
        <v>0</v>
      </c>
      <c r="I101" s="16">
        <f t="shared" si="26"/>
        <v>0</v>
      </c>
      <c r="J101" s="17">
        <f t="shared" si="38"/>
        <v>0</v>
      </c>
      <c r="K101" s="16">
        <f t="shared" si="28"/>
        <v>0</v>
      </c>
      <c r="L101" s="16">
        <f t="shared" si="29"/>
        <v>0</v>
      </c>
      <c r="M101" s="38">
        <f t="shared" si="30"/>
        <v>0</v>
      </c>
    </row>
    <row r="102" spans="1:13">
      <c r="A102" s="13" t="s">
        <v>90</v>
      </c>
      <c r="B102" s="14" t="s">
        <v>91</v>
      </c>
      <c r="C102" s="14" t="s">
        <v>9</v>
      </c>
      <c r="D102" s="14" t="s">
        <v>62</v>
      </c>
      <c r="E102" s="15">
        <v>0</v>
      </c>
      <c r="F102" s="16">
        <f t="shared" si="41"/>
        <v>0</v>
      </c>
      <c r="G102" s="14"/>
      <c r="H102" s="16">
        <f t="shared" si="42"/>
        <v>0</v>
      </c>
      <c r="I102" s="16">
        <f t="shared" si="26"/>
        <v>0</v>
      </c>
      <c r="J102" s="17">
        <f t="shared" si="38"/>
        <v>0</v>
      </c>
      <c r="K102" s="16">
        <f t="shared" si="28"/>
        <v>0</v>
      </c>
      <c r="L102" s="16">
        <f t="shared" si="29"/>
        <v>0</v>
      </c>
      <c r="M102" s="38">
        <f t="shared" si="30"/>
        <v>0</v>
      </c>
    </row>
    <row r="103" spans="1:13">
      <c r="A103" s="13" t="s">
        <v>94</v>
      </c>
      <c r="B103" s="14" t="s">
        <v>95</v>
      </c>
      <c r="C103" s="14" t="s">
        <v>9</v>
      </c>
      <c r="D103" s="14" t="s">
        <v>62</v>
      </c>
      <c r="E103" s="15">
        <v>0</v>
      </c>
      <c r="F103" s="16">
        <f t="shared" si="41"/>
        <v>0</v>
      </c>
      <c r="G103" s="14"/>
      <c r="H103" s="16">
        <f t="shared" si="42"/>
        <v>0</v>
      </c>
      <c r="I103" s="16">
        <f t="shared" si="26"/>
        <v>0</v>
      </c>
      <c r="J103" s="17">
        <f t="shared" si="38"/>
        <v>0</v>
      </c>
      <c r="K103" s="16">
        <f t="shared" si="28"/>
        <v>0</v>
      </c>
      <c r="L103" s="16">
        <f t="shared" si="29"/>
        <v>0</v>
      </c>
      <c r="M103" s="38">
        <f t="shared" si="30"/>
        <v>0</v>
      </c>
    </row>
    <row r="104" spans="1:13">
      <c r="A104" s="13" t="s">
        <v>96</v>
      </c>
      <c r="B104" s="14" t="s">
        <v>97</v>
      </c>
      <c r="C104" s="14" t="s">
        <v>9</v>
      </c>
      <c r="D104" s="14" t="s">
        <v>62</v>
      </c>
      <c r="E104" s="15">
        <v>0</v>
      </c>
      <c r="F104" s="16">
        <f t="shared" si="41"/>
        <v>0</v>
      </c>
      <c r="G104" s="14"/>
      <c r="H104" s="16">
        <f t="shared" si="42"/>
        <v>0</v>
      </c>
      <c r="I104" s="16">
        <f t="shared" si="26"/>
        <v>0</v>
      </c>
      <c r="J104" s="17">
        <f t="shared" si="38"/>
        <v>0</v>
      </c>
      <c r="K104" s="16">
        <f t="shared" si="28"/>
        <v>0</v>
      </c>
      <c r="L104" s="16">
        <f t="shared" si="29"/>
        <v>0</v>
      </c>
      <c r="M104" s="38">
        <f t="shared" si="30"/>
        <v>0</v>
      </c>
    </row>
    <row r="105" spans="1:13">
      <c r="A105" s="13" t="s">
        <v>105</v>
      </c>
      <c r="B105" s="14" t="s">
        <v>106</v>
      </c>
      <c r="C105" s="14" t="s">
        <v>9</v>
      </c>
      <c r="D105" s="14" t="s">
        <v>100</v>
      </c>
      <c r="E105" s="15">
        <v>0</v>
      </c>
      <c r="F105" s="16">
        <f t="shared" si="41"/>
        <v>0</v>
      </c>
      <c r="G105" s="14"/>
      <c r="H105" s="16">
        <f t="shared" si="42"/>
        <v>0</v>
      </c>
      <c r="I105" s="16">
        <f t="shared" si="26"/>
        <v>0</v>
      </c>
      <c r="J105" s="17">
        <f t="shared" si="38"/>
        <v>0</v>
      </c>
      <c r="K105" s="16">
        <f t="shared" si="28"/>
        <v>0</v>
      </c>
      <c r="L105" s="16">
        <f t="shared" si="29"/>
        <v>0</v>
      </c>
      <c r="M105" s="38">
        <f t="shared" si="30"/>
        <v>0</v>
      </c>
    </row>
    <row r="106" spans="1:13">
      <c r="A106" s="13" t="s">
        <v>107</v>
      </c>
      <c r="B106" s="14" t="s">
        <v>108</v>
      </c>
      <c r="C106" s="14" t="s">
        <v>9</v>
      </c>
      <c r="D106" s="14" t="s">
        <v>100</v>
      </c>
      <c r="E106" s="15">
        <v>0</v>
      </c>
      <c r="F106" s="16">
        <f t="shared" si="41"/>
        <v>0</v>
      </c>
      <c r="G106" s="14"/>
      <c r="H106" s="16">
        <f t="shared" si="42"/>
        <v>0</v>
      </c>
      <c r="I106" s="16">
        <f t="shared" si="26"/>
        <v>0</v>
      </c>
      <c r="J106" s="17">
        <f t="shared" si="38"/>
        <v>0</v>
      </c>
      <c r="K106" s="16">
        <f t="shared" si="28"/>
        <v>0</v>
      </c>
      <c r="L106" s="16">
        <f t="shared" si="29"/>
        <v>0</v>
      </c>
      <c r="M106" s="38">
        <f t="shared" si="30"/>
        <v>0</v>
      </c>
    </row>
    <row r="107" spans="1:13">
      <c r="A107" s="13" t="s">
        <v>109</v>
      </c>
      <c r="B107" s="14" t="s">
        <v>110</v>
      </c>
      <c r="C107" s="14" t="s">
        <v>9</v>
      </c>
      <c r="D107" s="14" t="s">
        <v>100</v>
      </c>
      <c r="E107" s="15">
        <v>0</v>
      </c>
      <c r="F107" s="16">
        <f t="shared" si="41"/>
        <v>0</v>
      </c>
      <c r="G107" s="14"/>
      <c r="H107" s="16">
        <f t="shared" si="42"/>
        <v>0</v>
      </c>
      <c r="I107" s="16">
        <f t="shared" si="26"/>
        <v>0</v>
      </c>
      <c r="J107" s="17">
        <f t="shared" si="38"/>
        <v>0</v>
      </c>
      <c r="K107" s="16">
        <f t="shared" si="28"/>
        <v>0</v>
      </c>
      <c r="L107" s="16">
        <f t="shared" si="29"/>
        <v>0</v>
      </c>
      <c r="M107" s="38">
        <f t="shared" si="30"/>
        <v>0</v>
      </c>
    </row>
    <row r="108" spans="1:13">
      <c r="A108" s="13" t="s">
        <v>111</v>
      </c>
      <c r="B108" s="14" t="s">
        <v>112</v>
      </c>
      <c r="C108" s="14" t="s">
        <v>9</v>
      </c>
      <c r="D108" s="14" t="s">
        <v>100</v>
      </c>
      <c r="E108" s="15">
        <v>0</v>
      </c>
      <c r="F108" s="16">
        <f t="shared" si="41"/>
        <v>0</v>
      </c>
      <c r="G108" s="14"/>
      <c r="H108" s="16">
        <f t="shared" si="42"/>
        <v>0</v>
      </c>
      <c r="I108" s="16">
        <f t="shared" si="26"/>
        <v>0</v>
      </c>
      <c r="J108" s="17">
        <f t="shared" si="38"/>
        <v>0</v>
      </c>
      <c r="K108" s="16">
        <f t="shared" si="28"/>
        <v>0</v>
      </c>
      <c r="L108" s="16">
        <f t="shared" si="29"/>
        <v>0</v>
      </c>
      <c r="M108" s="38">
        <f t="shared" si="30"/>
        <v>0</v>
      </c>
    </row>
    <row r="109" spans="1:13">
      <c r="A109" s="13" t="s">
        <v>113</v>
      </c>
      <c r="B109" s="14" t="s">
        <v>114</v>
      </c>
      <c r="C109" s="14" t="s">
        <v>9</v>
      </c>
      <c r="D109" s="14" t="s">
        <v>115</v>
      </c>
      <c r="E109" s="15">
        <v>0</v>
      </c>
      <c r="F109" s="16">
        <f t="shared" si="41"/>
        <v>0</v>
      </c>
      <c r="G109" s="14"/>
      <c r="H109" s="16">
        <f t="shared" si="42"/>
        <v>0</v>
      </c>
      <c r="I109" s="16">
        <f t="shared" si="26"/>
        <v>0</v>
      </c>
      <c r="J109" s="17">
        <f t="shared" si="38"/>
        <v>0</v>
      </c>
      <c r="K109" s="16">
        <f t="shared" si="28"/>
        <v>0</v>
      </c>
      <c r="L109" s="16">
        <f t="shared" si="29"/>
        <v>0</v>
      </c>
      <c r="M109" s="38">
        <f t="shared" si="30"/>
        <v>0</v>
      </c>
    </row>
    <row r="110" spans="1:13">
      <c r="A110" s="13" t="s">
        <v>116</v>
      </c>
      <c r="B110" s="14" t="s">
        <v>117</v>
      </c>
      <c r="C110" s="14" t="s">
        <v>38</v>
      </c>
      <c r="D110" s="14" t="s">
        <v>115</v>
      </c>
      <c r="E110" s="15">
        <v>0</v>
      </c>
      <c r="F110" s="16">
        <f t="shared" si="41"/>
        <v>0</v>
      </c>
      <c r="G110" s="14"/>
      <c r="H110" s="14"/>
      <c r="I110" s="16">
        <f t="shared" si="26"/>
        <v>0</v>
      </c>
      <c r="J110" s="17">
        <f t="shared" si="38"/>
        <v>0</v>
      </c>
      <c r="K110" s="16">
        <f t="shared" si="28"/>
        <v>0</v>
      </c>
      <c r="L110" s="16">
        <f t="shared" si="29"/>
        <v>0</v>
      </c>
      <c r="M110" s="38">
        <f t="shared" si="30"/>
        <v>0</v>
      </c>
    </row>
    <row r="111" spans="1:13">
      <c r="A111" s="13" t="s">
        <v>120</v>
      </c>
      <c r="B111" s="14" t="s">
        <v>121</v>
      </c>
      <c r="C111" s="14" t="s">
        <v>9</v>
      </c>
      <c r="D111" s="14" t="s">
        <v>115</v>
      </c>
      <c r="E111" s="15">
        <v>0</v>
      </c>
      <c r="F111" s="16">
        <f t="shared" si="41"/>
        <v>0</v>
      </c>
      <c r="G111" s="14"/>
      <c r="H111" s="16">
        <f t="shared" ref="H111:H112" si="43">(G111/58366679)*1000000</f>
        <v>0</v>
      </c>
      <c r="I111" s="16">
        <f t="shared" si="26"/>
        <v>0</v>
      </c>
      <c r="J111" s="17">
        <f t="shared" si="38"/>
        <v>0</v>
      </c>
      <c r="K111" s="16">
        <f t="shared" si="28"/>
        <v>0</v>
      </c>
      <c r="L111" s="16">
        <f t="shared" si="29"/>
        <v>0</v>
      </c>
      <c r="M111" s="38">
        <f t="shared" si="30"/>
        <v>0</v>
      </c>
    </row>
    <row r="112" spans="1:13">
      <c r="A112" s="13" t="s">
        <v>122</v>
      </c>
      <c r="B112" s="14" t="s">
        <v>123</v>
      </c>
      <c r="C112" s="14" t="s">
        <v>9</v>
      </c>
      <c r="D112" s="14" t="s">
        <v>115</v>
      </c>
      <c r="E112" s="15">
        <v>0</v>
      </c>
      <c r="F112" s="16">
        <f t="shared" si="41"/>
        <v>0</v>
      </c>
      <c r="G112" s="14"/>
      <c r="H112" s="16">
        <f t="shared" si="43"/>
        <v>0</v>
      </c>
      <c r="I112" s="16">
        <f t="shared" si="26"/>
        <v>0</v>
      </c>
      <c r="J112" s="17">
        <f t="shared" si="38"/>
        <v>0</v>
      </c>
      <c r="K112" s="16">
        <f t="shared" si="28"/>
        <v>0</v>
      </c>
      <c r="L112" s="16">
        <f t="shared" si="29"/>
        <v>0</v>
      </c>
      <c r="M112" s="38">
        <f t="shared" si="30"/>
        <v>0</v>
      </c>
    </row>
    <row r="113" spans="1:13">
      <c r="A113" s="18" t="s">
        <v>126</v>
      </c>
      <c r="B113" s="20" t="s">
        <v>127</v>
      </c>
      <c r="C113" s="20" t="s">
        <v>12</v>
      </c>
      <c r="D113" s="20" t="s">
        <v>115</v>
      </c>
      <c r="E113" s="24">
        <v>0</v>
      </c>
      <c r="F113" s="16">
        <f t="shared" si="41"/>
        <v>0</v>
      </c>
      <c r="G113" s="14"/>
      <c r="H113" s="14"/>
      <c r="I113" s="16">
        <f t="shared" si="26"/>
        <v>0</v>
      </c>
      <c r="J113" s="17">
        <f t="shared" si="38"/>
        <v>0</v>
      </c>
      <c r="K113" s="16">
        <f t="shared" si="28"/>
        <v>0</v>
      </c>
      <c r="L113" s="16">
        <f t="shared" si="29"/>
        <v>0</v>
      </c>
      <c r="M113" s="38">
        <f t="shared" si="30"/>
        <v>0</v>
      </c>
    </row>
    <row r="114" spans="1:13">
      <c r="A114" s="13" t="s">
        <v>130</v>
      </c>
      <c r="B114" s="14" t="s">
        <v>131</v>
      </c>
      <c r="C114" s="14" t="s">
        <v>9</v>
      </c>
      <c r="D114" s="14" t="s">
        <v>115</v>
      </c>
      <c r="E114" s="15">
        <v>0</v>
      </c>
      <c r="F114" s="16">
        <f t="shared" si="41"/>
        <v>0</v>
      </c>
      <c r="G114" s="14"/>
      <c r="H114" s="16">
        <f t="shared" ref="H114:H115" si="44">(G114/58366679)*1000000</f>
        <v>0</v>
      </c>
      <c r="I114" s="16">
        <f t="shared" si="26"/>
        <v>0</v>
      </c>
      <c r="J114" s="17">
        <f t="shared" si="38"/>
        <v>0</v>
      </c>
      <c r="K114" s="16">
        <f t="shared" si="28"/>
        <v>0</v>
      </c>
      <c r="L114" s="16">
        <f t="shared" si="29"/>
        <v>0</v>
      </c>
      <c r="M114" s="38">
        <f t="shared" si="30"/>
        <v>0</v>
      </c>
    </row>
    <row r="115" spans="1:13">
      <c r="A115" s="13" t="s">
        <v>132</v>
      </c>
      <c r="B115" s="19" t="s">
        <v>338</v>
      </c>
      <c r="C115" s="14" t="s">
        <v>9</v>
      </c>
      <c r="D115" s="14" t="s">
        <v>115</v>
      </c>
      <c r="E115" s="15">
        <v>0</v>
      </c>
      <c r="F115" s="16">
        <f t="shared" si="41"/>
        <v>0</v>
      </c>
      <c r="G115" s="14"/>
      <c r="H115" s="16">
        <f t="shared" si="44"/>
        <v>0</v>
      </c>
      <c r="I115" s="16">
        <f t="shared" si="26"/>
        <v>0</v>
      </c>
      <c r="J115" s="17">
        <f t="shared" si="38"/>
        <v>0</v>
      </c>
      <c r="K115" s="16">
        <f t="shared" si="28"/>
        <v>0</v>
      </c>
      <c r="L115" s="16">
        <f t="shared" si="29"/>
        <v>0</v>
      </c>
      <c r="M115" s="38">
        <f t="shared" si="30"/>
        <v>0</v>
      </c>
    </row>
    <row r="116" spans="1:13">
      <c r="A116" s="13" t="s">
        <v>150</v>
      </c>
      <c r="B116" s="14" t="s">
        <v>151</v>
      </c>
      <c r="C116" s="14" t="s">
        <v>149</v>
      </c>
      <c r="D116" s="14" t="s">
        <v>142</v>
      </c>
      <c r="E116" s="15">
        <v>0</v>
      </c>
      <c r="F116" s="16">
        <f t="shared" si="41"/>
        <v>0</v>
      </c>
      <c r="G116" s="14"/>
      <c r="H116" s="14"/>
      <c r="I116" s="16">
        <f t="shared" si="26"/>
        <v>0</v>
      </c>
      <c r="J116" s="17">
        <f t="shared" ref="J116:J126" si="45">I116*1.07</f>
        <v>0</v>
      </c>
      <c r="K116" s="16">
        <f t="shared" si="28"/>
        <v>0</v>
      </c>
      <c r="L116" s="16">
        <f t="shared" si="29"/>
        <v>0</v>
      </c>
      <c r="M116" s="38">
        <f t="shared" si="30"/>
        <v>0</v>
      </c>
    </row>
    <row r="117" spans="1:13">
      <c r="A117" s="13" t="s">
        <v>161</v>
      </c>
      <c r="B117" s="14" t="s">
        <v>162</v>
      </c>
      <c r="C117" s="14" t="s">
        <v>81</v>
      </c>
      <c r="D117" s="14" t="s">
        <v>142</v>
      </c>
      <c r="E117" s="15">
        <v>0</v>
      </c>
      <c r="F117" s="16">
        <f t="shared" si="41"/>
        <v>0</v>
      </c>
      <c r="G117" s="14"/>
      <c r="H117" s="14"/>
      <c r="I117" s="16">
        <f t="shared" si="26"/>
        <v>0</v>
      </c>
      <c r="J117" s="17">
        <f t="shared" si="45"/>
        <v>0</v>
      </c>
      <c r="K117" s="16">
        <f t="shared" si="28"/>
        <v>0</v>
      </c>
      <c r="L117" s="16">
        <f t="shared" si="29"/>
        <v>0</v>
      </c>
      <c r="M117" s="38">
        <f t="shared" si="30"/>
        <v>0</v>
      </c>
    </row>
    <row r="118" spans="1:13">
      <c r="A118" s="13" t="s">
        <v>166</v>
      </c>
      <c r="B118" s="14" t="s">
        <v>167</v>
      </c>
      <c r="C118" s="14" t="s">
        <v>149</v>
      </c>
      <c r="D118" s="14" t="s">
        <v>142</v>
      </c>
      <c r="E118" s="15">
        <v>0</v>
      </c>
      <c r="F118" s="16">
        <f t="shared" si="41"/>
        <v>0</v>
      </c>
      <c r="G118" s="14"/>
      <c r="H118" s="14"/>
      <c r="I118" s="16">
        <f t="shared" si="26"/>
        <v>0</v>
      </c>
      <c r="J118" s="17">
        <f t="shared" si="45"/>
        <v>0</v>
      </c>
      <c r="K118" s="16">
        <f t="shared" si="28"/>
        <v>0</v>
      </c>
      <c r="L118" s="16">
        <f t="shared" si="29"/>
        <v>0</v>
      </c>
      <c r="M118" s="38">
        <f t="shared" si="30"/>
        <v>0</v>
      </c>
    </row>
    <row r="119" spans="1:13">
      <c r="A119" s="13" t="s">
        <v>170</v>
      </c>
      <c r="B119" s="14" t="s">
        <v>171</v>
      </c>
      <c r="C119" s="14" t="s">
        <v>9</v>
      </c>
      <c r="D119" s="14" t="s">
        <v>142</v>
      </c>
      <c r="E119" s="15">
        <v>0</v>
      </c>
      <c r="F119" s="16">
        <f t="shared" si="41"/>
        <v>0</v>
      </c>
      <c r="G119" s="14"/>
      <c r="H119" s="16">
        <f t="shared" ref="H119:H121" si="46">(G119/58366679)*1000000</f>
        <v>0</v>
      </c>
      <c r="I119" s="16">
        <f t="shared" si="26"/>
        <v>0</v>
      </c>
      <c r="J119" s="17">
        <f t="shared" si="45"/>
        <v>0</v>
      </c>
      <c r="K119" s="16">
        <f t="shared" si="28"/>
        <v>0</v>
      </c>
      <c r="L119" s="16">
        <f t="shared" si="29"/>
        <v>0</v>
      </c>
      <c r="M119" s="38">
        <f t="shared" si="30"/>
        <v>0</v>
      </c>
    </row>
    <row r="120" spans="1:13">
      <c r="A120" s="13" t="s">
        <v>180</v>
      </c>
      <c r="B120" s="14" t="s">
        <v>181</v>
      </c>
      <c r="C120" s="14" t="s">
        <v>9</v>
      </c>
      <c r="D120" s="14" t="s">
        <v>142</v>
      </c>
      <c r="E120" s="15">
        <v>0</v>
      </c>
      <c r="F120" s="16">
        <f t="shared" si="41"/>
        <v>0</v>
      </c>
      <c r="G120" s="14"/>
      <c r="H120" s="16">
        <f t="shared" si="46"/>
        <v>0</v>
      </c>
      <c r="I120" s="16">
        <f t="shared" si="26"/>
        <v>0</v>
      </c>
      <c r="J120" s="17">
        <f t="shared" si="45"/>
        <v>0</v>
      </c>
      <c r="K120" s="16">
        <f t="shared" si="28"/>
        <v>0</v>
      </c>
      <c r="L120" s="16">
        <f t="shared" si="29"/>
        <v>0</v>
      </c>
      <c r="M120" s="38">
        <f t="shared" si="30"/>
        <v>0</v>
      </c>
    </row>
    <row r="121" spans="1:13">
      <c r="A121" s="13" t="s">
        <v>186</v>
      </c>
      <c r="B121" s="14" t="s">
        <v>187</v>
      </c>
      <c r="C121" s="14" t="s">
        <v>9</v>
      </c>
      <c r="D121" s="14" t="s">
        <v>142</v>
      </c>
      <c r="E121" s="15">
        <v>0</v>
      </c>
      <c r="F121" s="16">
        <f t="shared" si="41"/>
        <v>0</v>
      </c>
      <c r="G121" s="14"/>
      <c r="H121" s="16">
        <f t="shared" si="46"/>
        <v>0</v>
      </c>
      <c r="I121" s="16">
        <f t="shared" si="26"/>
        <v>0</v>
      </c>
      <c r="J121" s="17">
        <f t="shared" si="45"/>
        <v>0</v>
      </c>
      <c r="K121" s="16">
        <f t="shared" si="28"/>
        <v>0</v>
      </c>
      <c r="L121" s="16">
        <f t="shared" si="29"/>
        <v>0</v>
      </c>
      <c r="M121" s="38">
        <f t="shared" si="30"/>
        <v>0</v>
      </c>
    </row>
    <row r="122" spans="1:13">
      <c r="A122" s="13" t="s">
        <v>188</v>
      </c>
      <c r="B122" s="14" t="s">
        <v>189</v>
      </c>
      <c r="C122" s="14" t="s">
        <v>38</v>
      </c>
      <c r="D122" s="14" t="s">
        <v>142</v>
      </c>
      <c r="E122" s="15">
        <v>0</v>
      </c>
      <c r="F122" s="16">
        <f t="shared" si="41"/>
        <v>0</v>
      </c>
      <c r="G122" s="14"/>
      <c r="H122" s="14"/>
      <c r="I122" s="16">
        <f t="shared" si="26"/>
        <v>0</v>
      </c>
      <c r="J122" s="17">
        <f t="shared" si="45"/>
        <v>0</v>
      </c>
      <c r="K122" s="16">
        <f t="shared" si="28"/>
        <v>0</v>
      </c>
      <c r="L122" s="16">
        <f t="shared" si="29"/>
        <v>0</v>
      </c>
      <c r="M122" s="38">
        <f t="shared" si="30"/>
        <v>0</v>
      </c>
    </row>
    <row r="123" spans="1:13">
      <c r="A123" s="13" t="s">
        <v>190</v>
      </c>
      <c r="B123" s="14" t="s">
        <v>191</v>
      </c>
      <c r="C123" s="14" t="s">
        <v>9</v>
      </c>
      <c r="D123" s="14" t="s">
        <v>142</v>
      </c>
      <c r="E123" s="15">
        <v>0</v>
      </c>
      <c r="F123" s="16">
        <f t="shared" si="41"/>
        <v>0</v>
      </c>
      <c r="G123" s="14"/>
      <c r="H123" s="16">
        <f t="shared" ref="H123:H126" si="47">(G123/58366679)*1000000</f>
        <v>0</v>
      </c>
      <c r="I123" s="16">
        <f t="shared" si="26"/>
        <v>0</v>
      </c>
      <c r="J123" s="17">
        <f t="shared" si="45"/>
        <v>0</v>
      </c>
      <c r="K123" s="16">
        <f t="shared" si="28"/>
        <v>0</v>
      </c>
      <c r="L123" s="16">
        <f t="shared" si="29"/>
        <v>0</v>
      </c>
      <c r="M123" s="38">
        <f t="shared" si="30"/>
        <v>0</v>
      </c>
    </row>
    <row r="124" spans="1:13">
      <c r="A124" s="13" t="s">
        <v>196</v>
      </c>
      <c r="B124" s="14" t="s">
        <v>197</v>
      </c>
      <c r="C124" s="14" t="s">
        <v>9</v>
      </c>
      <c r="D124" s="14" t="s">
        <v>142</v>
      </c>
      <c r="E124" s="15">
        <v>0</v>
      </c>
      <c r="F124" s="16">
        <f t="shared" si="41"/>
        <v>0</v>
      </c>
      <c r="G124" s="14"/>
      <c r="H124" s="16">
        <f t="shared" si="47"/>
        <v>0</v>
      </c>
      <c r="I124" s="16">
        <f t="shared" si="26"/>
        <v>0</v>
      </c>
      <c r="J124" s="17">
        <f t="shared" si="45"/>
        <v>0</v>
      </c>
      <c r="K124" s="16">
        <f t="shared" si="28"/>
        <v>0</v>
      </c>
      <c r="L124" s="16">
        <f t="shared" si="29"/>
        <v>0</v>
      </c>
      <c r="M124" s="38">
        <f t="shared" si="30"/>
        <v>0</v>
      </c>
    </row>
    <row r="125" spans="1:13">
      <c r="A125" s="13" t="s">
        <v>200</v>
      </c>
      <c r="B125" s="14" t="s">
        <v>201</v>
      </c>
      <c r="C125" s="14" t="s">
        <v>9</v>
      </c>
      <c r="D125" s="14" t="s">
        <v>142</v>
      </c>
      <c r="E125" s="15">
        <v>0</v>
      </c>
      <c r="F125" s="16">
        <f t="shared" si="41"/>
        <v>0</v>
      </c>
      <c r="G125" s="14"/>
      <c r="H125" s="16">
        <f t="shared" si="47"/>
        <v>0</v>
      </c>
      <c r="I125" s="16">
        <f t="shared" si="26"/>
        <v>0</v>
      </c>
      <c r="J125" s="17">
        <f t="shared" si="45"/>
        <v>0</v>
      </c>
      <c r="K125" s="16">
        <f t="shared" si="28"/>
        <v>0</v>
      </c>
      <c r="L125" s="16">
        <f t="shared" si="29"/>
        <v>0</v>
      </c>
      <c r="M125" s="38">
        <f t="shared" si="30"/>
        <v>0</v>
      </c>
    </row>
    <row r="126" spans="1:13">
      <c r="A126" s="13" t="s">
        <v>204</v>
      </c>
      <c r="B126" s="14" t="s">
        <v>205</v>
      </c>
      <c r="C126" s="14" t="s">
        <v>9</v>
      </c>
      <c r="D126" s="14" t="s">
        <v>142</v>
      </c>
      <c r="E126" s="15">
        <v>0</v>
      </c>
      <c r="F126" s="16">
        <f t="shared" si="41"/>
        <v>0</v>
      </c>
      <c r="G126" s="14"/>
      <c r="H126" s="16">
        <f t="shared" si="47"/>
        <v>0</v>
      </c>
      <c r="I126" s="16">
        <f t="shared" si="26"/>
        <v>0</v>
      </c>
      <c r="J126" s="17">
        <f t="shared" si="45"/>
        <v>0</v>
      </c>
      <c r="K126" s="16">
        <f t="shared" si="28"/>
        <v>0</v>
      </c>
      <c r="L126" s="16">
        <f t="shared" si="29"/>
        <v>0</v>
      </c>
      <c r="M126" s="38">
        <f t="shared" si="30"/>
        <v>0</v>
      </c>
    </row>
    <row r="127" spans="1:13">
      <c r="A127" s="13" t="s">
        <v>213</v>
      </c>
      <c r="B127" s="14" t="s">
        <v>214</v>
      </c>
      <c r="C127" s="14" t="s">
        <v>38</v>
      </c>
      <c r="D127" s="14" t="s">
        <v>212</v>
      </c>
      <c r="E127" s="15">
        <v>0</v>
      </c>
      <c r="F127" s="16">
        <f t="shared" si="41"/>
        <v>0</v>
      </c>
      <c r="G127" s="14"/>
      <c r="H127" s="14"/>
      <c r="I127" s="16">
        <f t="shared" si="26"/>
        <v>0</v>
      </c>
      <c r="J127" s="17">
        <f t="shared" ref="J127:J155" si="48">I127*1</f>
        <v>0</v>
      </c>
      <c r="K127" s="16">
        <f t="shared" si="28"/>
        <v>0</v>
      </c>
      <c r="L127" s="16">
        <f t="shared" si="29"/>
        <v>0</v>
      </c>
      <c r="M127" s="38">
        <f t="shared" si="30"/>
        <v>0</v>
      </c>
    </row>
    <row r="128" spans="1:13">
      <c r="A128" s="13" t="s">
        <v>215</v>
      </c>
      <c r="B128" s="14" t="s">
        <v>216</v>
      </c>
      <c r="C128" s="14" t="s">
        <v>38</v>
      </c>
      <c r="D128" s="14" t="s">
        <v>212</v>
      </c>
      <c r="E128" s="15">
        <v>0</v>
      </c>
      <c r="F128" s="16">
        <f t="shared" si="41"/>
        <v>0</v>
      </c>
      <c r="G128" s="14"/>
      <c r="H128" s="14"/>
      <c r="I128" s="16">
        <f t="shared" si="26"/>
        <v>0</v>
      </c>
      <c r="J128" s="17">
        <f t="shared" si="48"/>
        <v>0</v>
      </c>
      <c r="K128" s="16">
        <f t="shared" si="28"/>
        <v>0</v>
      </c>
      <c r="L128" s="16">
        <f t="shared" si="29"/>
        <v>0</v>
      </c>
      <c r="M128" s="38">
        <f t="shared" si="30"/>
        <v>0</v>
      </c>
    </row>
    <row r="129" spans="1:13">
      <c r="A129" s="13" t="s">
        <v>221</v>
      </c>
      <c r="B129" s="14" t="s">
        <v>222</v>
      </c>
      <c r="C129" s="14" t="s">
        <v>38</v>
      </c>
      <c r="D129" s="14" t="s">
        <v>212</v>
      </c>
      <c r="E129" s="15">
        <v>0</v>
      </c>
      <c r="F129" s="16">
        <f t="shared" si="41"/>
        <v>0</v>
      </c>
      <c r="G129" s="14"/>
      <c r="H129" s="14"/>
      <c r="I129" s="16">
        <f t="shared" si="26"/>
        <v>0</v>
      </c>
      <c r="J129" s="17">
        <f t="shared" si="48"/>
        <v>0</v>
      </c>
      <c r="K129" s="16">
        <f t="shared" si="28"/>
        <v>0</v>
      </c>
      <c r="L129" s="16">
        <f t="shared" si="29"/>
        <v>0</v>
      </c>
      <c r="M129" s="38">
        <f t="shared" si="30"/>
        <v>0</v>
      </c>
    </row>
    <row r="130" spans="1:13">
      <c r="A130" s="13" t="s">
        <v>225</v>
      </c>
      <c r="B130" s="14" t="s">
        <v>226</v>
      </c>
      <c r="C130" s="14" t="s">
        <v>9</v>
      </c>
      <c r="D130" s="14" t="s">
        <v>212</v>
      </c>
      <c r="E130" s="15">
        <v>0</v>
      </c>
      <c r="F130" s="16">
        <f t="shared" ref="F130:F157" si="49">$F$158/$E$158*E130</f>
        <v>0</v>
      </c>
      <c r="G130" s="14"/>
      <c r="H130" s="16">
        <f t="shared" ref="H130:H144" si="50">(G130/58366679)*1000000</f>
        <v>0</v>
      </c>
      <c r="I130" s="16">
        <f t="shared" si="26"/>
        <v>0</v>
      </c>
      <c r="J130" s="17">
        <f t="shared" si="48"/>
        <v>0</v>
      </c>
      <c r="K130" s="16">
        <f t="shared" si="28"/>
        <v>0</v>
      </c>
      <c r="L130" s="16">
        <f t="shared" si="29"/>
        <v>0</v>
      </c>
      <c r="M130" s="38">
        <f t="shared" si="30"/>
        <v>0</v>
      </c>
    </row>
    <row r="131" spans="1:13">
      <c r="A131" s="13" t="s">
        <v>229</v>
      </c>
      <c r="B131" s="14" t="s">
        <v>230</v>
      </c>
      <c r="C131" s="14" t="s">
        <v>9</v>
      </c>
      <c r="D131" s="14" t="s">
        <v>212</v>
      </c>
      <c r="E131" s="15">
        <v>0</v>
      </c>
      <c r="F131" s="16">
        <f t="shared" si="49"/>
        <v>0</v>
      </c>
      <c r="G131" s="14"/>
      <c r="H131" s="16">
        <f t="shared" si="50"/>
        <v>0</v>
      </c>
      <c r="I131" s="16">
        <f t="shared" ref="I131:I157" si="51">G131-H131</f>
        <v>0</v>
      </c>
      <c r="J131" s="17">
        <f t="shared" si="48"/>
        <v>0</v>
      </c>
      <c r="K131" s="16">
        <f t="shared" ref="K131:K157" si="52">J131*0.8</f>
        <v>0</v>
      </c>
      <c r="L131" s="16">
        <f t="shared" ref="L131:L157" si="53">J131*0.2</f>
        <v>0</v>
      </c>
      <c r="M131" s="38">
        <f t="shared" ref="M131:M157" si="54">J131*0.8</f>
        <v>0</v>
      </c>
    </row>
    <row r="132" spans="1:13">
      <c r="A132" s="13" t="s">
        <v>231</v>
      </c>
      <c r="B132" s="14" t="s">
        <v>232</v>
      </c>
      <c r="C132" s="14" t="s">
        <v>9</v>
      </c>
      <c r="D132" s="14" t="s">
        <v>233</v>
      </c>
      <c r="E132" s="15">
        <v>0</v>
      </c>
      <c r="F132" s="16">
        <f t="shared" si="49"/>
        <v>0</v>
      </c>
      <c r="G132" s="14"/>
      <c r="H132" s="16">
        <f t="shared" si="50"/>
        <v>0</v>
      </c>
      <c r="I132" s="16">
        <f t="shared" si="51"/>
        <v>0</v>
      </c>
      <c r="J132" s="17">
        <f t="shared" si="48"/>
        <v>0</v>
      </c>
      <c r="K132" s="16">
        <f t="shared" si="52"/>
        <v>0</v>
      </c>
      <c r="L132" s="16">
        <f t="shared" si="53"/>
        <v>0</v>
      </c>
      <c r="M132" s="38">
        <f t="shared" si="54"/>
        <v>0</v>
      </c>
    </row>
    <row r="133" spans="1:13" s="4" customFormat="1">
      <c r="A133" s="13" t="s">
        <v>239</v>
      </c>
      <c r="B133" s="14" t="s">
        <v>240</v>
      </c>
      <c r="C133" s="14" t="s">
        <v>9</v>
      </c>
      <c r="D133" s="14" t="s">
        <v>233</v>
      </c>
      <c r="E133" s="15">
        <v>0</v>
      </c>
      <c r="F133" s="16">
        <f t="shared" si="49"/>
        <v>0</v>
      </c>
      <c r="G133" s="20"/>
      <c r="H133" s="16">
        <f t="shared" si="50"/>
        <v>0</v>
      </c>
      <c r="I133" s="16">
        <f t="shared" si="51"/>
        <v>0</v>
      </c>
      <c r="J133" s="17">
        <f t="shared" si="48"/>
        <v>0</v>
      </c>
      <c r="K133" s="16">
        <f t="shared" si="52"/>
        <v>0</v>
      </c>
      <c r="L133" s="16">
        <f t="shared" si="53"/>
        <v>0</v>
      </c>
      <c r="M133" s="38">
        <f t="shared" si="54"/>
        <v>0</v>
      </c>
    </row>
    <row r="134" spans="1:13">
      <c r="A134" s="13" t="s">
        <v>241</v>
      </c>
      <c r="B134" s="14" t="s">
        <v>242</v>
      </c>
      <c r="C134" s="14" t="s">
        <v>9</v>
      </c>
      <c r="D134" s="14" t="s">
        <v>233</v>
      </c>
      <c r="E134" s="15">
        <v>0</v>
      </c>
      <c r="F134" s="16">
        <f t="shared" si="49"/>
        <v>0</v>
      </c>
      <c r="G134" s="14"/>
      <c r="H134" s="16">
        <f t="shared" si="50"/>
        <v>0</v>
      </c>
      <c r="I134" s="16">
        <f t="shared" si="51"/>
        <v>0</v>
      </c>
      <c r="J134" s="17">
        <f t="shared" si="48"/>
        <v>0</v>
      </c>
      <c r="K134" s="16">
        <f t="shared" si="52"/>
        <v>0</v>
      </c>
      <c r="L134" s="16">
        <f t="shared" si="53"/>
        <v>0</v>
      </c>
      <c r="M134" s="38">
        <f t="shared" si="54"/>
        <v>0</v>
      </c>
    </row>
    <row r="135" spans="1:13">
      <c r="A135" s="13" t="s">
        <v>245</v>
      </c>
      <c r="B135" s="14" t="s">
        <v>246</v>
      </c>
      <c r="C135" s="14" t="s">
        <v>9</v>
      </c>
      <c r="D135" s="14" t="s">
        <v>233</v>
      </c>
      <c r="E135" s="15">
        <v>0</v>
      </c>
      <c r="F135" s="16">
        <f t="shared" si="49"/>
        <v>0</v>
      </c>
      <c r="G135" s="14"/>
      <c r="H135" s="16">
        <f t="shared" si="50"/>
        <v>0</v>
      </c>
      <c r="I135" s="16">
        <f t="shared" si="51"/>
        <v>0</v>
      </c>
      <c r="J135" s="17">
        <f t="shared" si="48"/>
        <v>0</v>
      </c>
      <c r="K135" s="16">
        <f t="shared" si="52"/>
        <v>0</v>
      </c>
      <c r="L135" s="16">
        <f t="shared" si="53"/>
        <v>0</v>
      </c>
      <c r="M135" s="38">
        <f t="shared" si="54"/>
        <v>0</v>
      </c>
    </row>
    <row r="136" spans="1:13">
      <c r="A136" s="13" t="s">
        <v>247</v>
      </c>
      <c r="B136" s="14" t="s">
        <v>248</v>
      </c>
      <c r="C136" s="14" t="s">
        <v>9</v>
      </c>
      <c r="D136" s="14" t="s">
        <v>233</v>
      </c>
      <c r="E136" s="15">
        <v>0</v>
      </c>
      <c r="F136" s="16">
        <f t="shared" si="49"/>
        <v>0</v>
      </c>
      <c r="G136" s="14"/>
      <c r="H136" s="16">
        <f t="shared" si="50"/>
        <v>0</v>
      </c>
      <c r="I136" s="16">
        <f t="shared" si="51"/>
        <v>0</v>
      </c>
      <c r="J136" s="17">
        <f t="shared" si="48"/>
        <v>0</v>
      </c>
      <c r="K136" s="16">
        <f t="shared" si="52"/>
        <v>0</v>
      </c>
      <c r="L136" s="16">
        <f t="shared" si="53"/>
        <v>0</v>
      </c>
      <c r="M136" s="38">
        <f t="shared" si="54"/>
        <v>0</v>
      </c>
    </row>
    <row r="137" spans="1:13" s="4" customFormat="1">
      <c r="A137" s="13" t="s">
        <v>249</v>
      </c>
      <c r="B137" s="14" t="s">
        <v>250</v>
      </c>
      <c r="C137" s="14" t="s">
        <v>9</v>
      </c>
      <c r="D137" s="14" t="s">
        <v>233</v>
      </c>
      <c r="E137" s="15">
        <v>0</v>
      </c>
      <c r="F137" s="16">
        <f t="shared" si="49"/>
        <v>0</v>
      </c>
      <c r="G137" s="20"/>
      <c r="H137" s="16">
        <f t="shared" si="50"/>
        <v>0</v>
      </c>
      <c r="I137" s="16">
        <f t="shared" si="51"/>
        <v>0</v>
      </c>
      <c r="J137" s="17">
        <f t="shared" si="48"/>
        <v>0</v>
      </c>
      <c r="K137" s="16">
        <f t="shared" si="52"/>
        <v>0</v>
      </c>
      <c r="L137" s="16">
        <f t="shared" si="53"/>
        <v>0</v>
      </c>
      <c r="M137" s="38">
        <f t="shared" si="54"/>
        <v>0</v>
      </c>
    </row>
    <row r="138" spans="1:13">
      <c r="A138" s="13" t="s">
        <v>251</v>
      </c>
      <c r="B138" s="14" t="s">
        <v>252</v>
      </c>
      <c r="C138" s="14" t="s">
        <v>9</v>
      </c>
      <c r="D138" s="14" t="s">
        <v>233</v>
      </c>
      <c r="E138" s="15">
        <v>0</v>
      </c>
      <c r="F138" s="16">
        <f t="shared" si="49"/>
        <v>0</v>
      </c>
      <c r="G138" s="14"/>
      <c r="H138" s="16">
        <f t="shared" si="50"/>
        <v>0</v>
      </c>
      <c r="I138" s="16">
        <f t="shared" si="51"/>
        <v>0</v>
      </c>
      <c r="J138" s="17">
        <f t="shared" si="48"/>
        <v>0</v>
      </c>
      <c r="K138" s="16">
        <f t="shared" si="52"/>
        <v>0</v>
      </c>
      <c r="L138" s="16">
        <f t="shared" si="53"/>
        <v>0</v>
      </c>
      <c r="M138" s="38">
        <f t="shared" si="54"/>
        <v>0</v>
      </c>
    </row>
    <row r="139" spans="1:13">
      <c r="A139" s="13" t="s">
        <v>253</v>
      </c>
      <c r="B139" s="14" t="s">
        <v>254</v>
      </c>
      <c r="C139" s="14" t="s">
        <v>9</v>
      </c>
      <c r="D139" s="14" t="s">
        <v>233</v>
      </c>
      <c r="E139" s="15">
        <v>0</v>
      </c>
      <c r="F139" s="16">
        <f t="shared" si="49"/>
        <v>0</v>
      </c>
      <c r="G139" s="14"/>
      <c r="H139" s="16">
        <f t="shared" si="50"/>
        <v>0</v>
      </c>
      <c r="I139" s="16">
        <f t="shared" si="51"/>
        <v>0</v>
      </c>
      <c r="J139" s="17">
        <f t="shared" si="48"/>
        <v>0</v>
      </c>
      <c r="K139" s="16">
        <f t="shared" si="52"/>
        <v>0</v>
      </c>
      <c r="L139" s="16">
        <f t="shared" si="53"/>
        <v>0</v>
      </c>
      <c r="M139" s="38">
        <f t="shared" si="54"/>
        <v>0</v>
      </c>
    </row>
    <row r="140" spans="1:13">
      <c r="A140" s="13" t="s">
        <v>255</v>
      </c>
      <c r="B140" s="14" t="s">
        <v>256</v>
      </c>
      <c r="C140" s="14" t="s">
        <v>9</v>
      </c>
      <c r="D140" s="14" t="s">
        <v>233</v>
      </c>
      <c r="E140" s="15">
        <v>0</v>
      </c>
      <c r="F140" s="16">
        <f t="shared" si="49"/>
        <v>0</v>
      </c>
      <c r="G140" s="14"/>
      <c r="H140" s="16">
        <f t="shared" si="50"/>
        <v>0</v>
      </c>
      <c r="I140" s="16">
        <f t="shared" si="51"/>
        <v>0</v>
      </c>
      <c r="J140" s="17">
        <f t="shared" si="48"/>
        <v>0</v>
      </c>
      <c r="K140" s="16">
        <f t="shared" si="52"/>
        <v>0</v>
      </c>
      <c r="L140" s="16">
        <f t="shared" si="53"/>
        <v>0</v>
      </c>
      <c r="M140" s="38">
        <f t="shared" si="54"/>
        <v>0</v>
      </c>
    </row>
    <row r="141" spans="1:13">
      <c r="A141" s="13" t="s">
        <v>257</v>
      </c>
      <c r="B141" s="14" t="s">
        <v>258</v>
      </c>
      <c r="C141" s="14" t="s">
        <v>9</v>
      </c>
      <c r="D141" s="14" t="s">
        <v>233</v>
      </c>
      <c r="E141" s="15">
        <v>0</v>
      </c>
      <c r="F141" s="16">
        <f t="shared" si="49"/>
        <v>0</v>
      </c>
      <c r="G141" s="14"/>
      <c r="H141" s="16">
        <f t="shared" si="50"/>
        <v>0</v>
      </c>
      <c r="I141" s="16">
        <f t="shared" si="51"/>
        <v>0</v>
      </c>
      <c r="J141" s="17">
        <f t="shared" si="48"/>
        <v>0</v>
      </c>
      <c r="K141" s="16">
        <f t="shared" si="52"/>
        <v>0</v>
      </c>
      <c r="L141" s="16">
        <f t="shared" si="53"/>
        <v>0</v>
      </c>
      <c r="M141" s="38">
        <f t="shared" si="54"/>
        <v>0</v>
      </c>
    </row>
    <row r="142" spans="1:13">
      <c r="A142" s="13" t="s">
        <v>259</v>
      </c>
      <c r="B142" s="14" t="s">
        <v>260</v>
      </c>
      <c r="C142" s="14" t="s">
        <v>9</v>
      </c>
      <c r="D142" s="14" t="s">
        <v>233</v>
      </c>
      <c r="E142" s="15">
        <v>0</v>
      </c>
      <c r="F142" s="16">
        <f t="shared" si="49"/>
        <v>0</v>
      </c>
      <c r="G142" s="14"/>
      <c r="H142" s="16">
        <f t="shared" si="50"/>
        <v>0</v>
      </c>
      <c r="I142" s="16">
        <f t="shared" si="51"/>
        <v>0</v>
      </c>
      <c r="J142" s="17">
        <f t="shared" si="48"/>
        <v>0</v>
      </c>
      <c r="K142" s="16">
        <f t="shared" si="52"/>
        <v>0</v>
      </c>
      <c r="L142" s="16">
        <f t="shared" si="53"/>
        <v>0</v>
      </c>
      <c r="M142" s="38">
        <f t="shared" si="54"/>
        <v>0</v>
      </c>
    </row>
    <row r="143" spans="1:13">
      <c r="A143" s="13" t="s">
        <v>263</v>
      </c>
      <c r="B143" s="14" t="s">
        <v>264</v>
      </c>
      <c r="C143" s="14" t="s">
        <v>47</v>
      </c>
      <c r="D143" s="14" t="s">
        <v>233</v>
      </c>
      <c r="E143" s="15">
        <v>0</v>
      </c>
      <c r="F143" s="16">
        <f t="shared" si="49"/>
        <v>0</v>
      </c>
      <c r="G143" s="14"/>
      <c r="H143" s="16">
        <f t="shared" si="50"/>
        <v>0</v>
      </c>
      <c r="I143" s="16">
        <f t="shared" si="51"/>
        <v>0</v>
      </c>
      <c r="J143" s="17">
        <f t="shared" si="48"/>
        <v>0</v>
      </c>
      <c r="K143" s="16">
        <f t="shared" si="52"/>
        <v>0</v>
      </c>
      <c r="L143" s="16">
        <f t="shared" si="53"/>
        <v>0</v>
      </c>
      <c r="M143" s="38">
        <f t="shared" si="54"/>
        <v>0</v>
      </c>
    </row>
    <row r="144" spans="1:13">
      <c r="A144" s="13" t="s">
        <v>270</v>
      </c>
      <c r="B144" s="14" t="s">
        <v>271</v>
      </c>
      <c r="C144" s="14" t="s">
        <v>9</v>
      </c>
      <c r="D144" s="14" t="s">
        <v>267</v>
      </c>
      <c r="E144" s="15">
        <v>0</v>
      </c>
      <c r="F144" s="16">
        <f t="shared" si="49"/>
        <v>0</v>
      </c>
      <c r="G144" s="14"/>
      <c r="H144" s="16">
        <f t="shared" si="50"/>
        <v>0</v>
      </c>
      <c r="I144" s="16">
        <f t="shared" si="51"/>
        <v>0</v>
      </c>
      <c r="J144" s="17">
        <f t="shared" si="48"/>
        <v>0</v>
      </c>
      <c r="K144" s="16">
        <f t="shared" si="52"/>
        <v>0</v>
      </c>
      <c r="L144" s="16">
        <f t="shared" si="53"/>
        <v>0</v>
      </c>
      <c r="M144" s="38">
        <f t="shared" si="54"/>
        <v>0</v>
      </c>
    </row>
    <row r="145" spans="1:13">
      <c r="A145" s="13" t="s">
        <v>274</v>
      </c>
      <c r="B145" s="14" t="s">
        <v>275</v>
      </c>
      <c r="C145" s="14" t="s">
        <v>38</v>
      </c>
      <c r="D145" s="14" t="s">
        <v>267</v>
      </c>
      <c r="E145" s="15">
        <v>0</v>
      </c>
      <c r="F145" s="16">
        <f t="shared" si="49"/>
        <v>0</v>
      </c>
      <c r="G145" s="14"/>
      <c r="H145" s="14"/>
      <c r="I145" s="16">
        <f t="shared" si="51"/>
        <v>0</v>
      </c>
      <c r="J145" s="17">
        <f t="shared" si="48"/>
        <v>0</v>
      </c>
      <c r="K145" s="16">
        <f t="shared" si="52"/>
        <v>0</v>
      </c>
      <c r="L145" s="16">
        <f t="shared" si="53"/>
        <v>0</v>
      </c>
      <c r="M145" s="38">
        <f t="shared" si="54"/>
        <v>0</v>
      </c>
    </row>
    <row r="146" spans="1:13">
      <c r="A146" s="13" t="s">
        <v>278</v>
      </c>
      <c r="B146" s="14" t="s">
        <v>279</v>
      </c>
      <c r="C146" s="14" t="s">
        <v>9</v>
      </c>
      <c r="D146" s="14" t="s">
        <v>267</v>
      </c>
      <c r="E146" s="15">
        <v>0</v>
      </c>
      <c r="F146" s="16">
        <f t="shared" si="49"/>
        <v>0</v>
      </c>
      <c r="G146" s="14"/>
      <c r="H146" s="16">
        <f t="shared" ref="H146:H149" si="55">(G146/58366679)*1000000</f>
        <v>0</v>
      </c>
      <c r="I146" s="16">
        <f t="shared" si="51"/>
        <v>0</v>
      </c>
      <c r="J146" s="17">
        <f t="shared" si="48"/>
        <v>0</v>
      </c>
      <c r="K146" s="16">
        <f t="shared" si="52"/>
        <v>0</v>
      </c>
      <c r="L146" s="16">
        <f t="shared" si="53"/>
        <v>0</v>
      </c>
      <c r="M146" s="38">
        <f t="shared" si="54"/>
        <v>0</v>
      </c>
    </row>
    <row r="147" spans="1:13">
      <c r="A147" s="13" t="s">
        <v>280</v>
      </c>
      <c r="B147" s="14" t="s">
        <v>281</v>
      </c>
      <c r="C147" s="14" t="s">
        <v>9</v>
      </c>
      <c r="D147" s="14" t="s">
        <v>282</v>
      </c>
      <c r="E147" s="15">
        <v>0</v>
      </c>
      <c r="F147" s="16">
        <f t="shared" si="49"/>
        <v>0</v>
      </c>
      <c r="G147" s="14"/>
      <c r="H147" s="16">
        <f t="shared" si="55"/>
        <v>0</v>
      </c>
      <c r="I147" s="16">
        <f t="shared" si="51"/>
        <v>0</v>
      </c>
      <c r="J147" s="17">
        <f t="shared" si="48"/>
        <v>0</v>
      </c>
      <c r="K147" s="16">
        <f t="shared" si="52"/>
        <v>0</v>
      </c>
      <c r="L147" s="16">
        <f t="shared" si="53"/>
        <v>0</v>
      </c>
      <c r="M147" s="38">
        <f t="shared" si="54"/>
        <v>0</v>
      </c>
    </row>
    <row r="148" spans="1:13">
      <c r="A148" s="13" t="s">
        <v>289</v>
      </c>
      <c r="B148" s="14" t="s">
        <v>290</v>
      </c>
      <c r="C148" s="14" t="s">
        <v>9</v>
      </c>
      <c r="D148" s="14" t="s">
        <v>282</v>
      </c>
      <c r="E148" s="15">
        <v>0</v>
      </c>
      <c r="F148" s="16">
        <f t="shared" si="49"/>
        <v>0</v>
      </c>
      <c r="G148" s="14"/>
      <c r="H148" s="16">
        <f t="shared" si="55"/>
        <v>0</v>
      </c>
      <c r="I148" s="16">
        <f t="shared" si="51"/>
        <v>0</v>
      </c>
      <c r="J148" s="17">
        <f t="shared" si="48"/>
        <v>0</v>
      </c>
      <c r="K148" s="16">
        <f t="shared" si="52"/>
        <v>0</v>
      </c>
      <c r="L148" s="16">
        <f t="shared" si="53"/>
        <v>0</v>
      </c>
      <c r="M148" s="38">
        <f t="shared" si="54"/>
        <v>0</v>
      </c>
    </row>
    <row r="149" spans="1:13">
      <c r="A149" s="18" t="s">
        <v>291</v>
      </c>
      <c r="B149" s="20" t="s">
        <v>292</v>
      </c>
      <c r="C149" s="20" t="s">
        <v>9</v>
      </c>
      <c r="D149" s="20" t="s">
        <v>282</v>
      </c>
      <c r="E149" s="24">
        <v>0</v>
      </c>
      <c r="F149" s="16">
        <f t="shared" si="49"/>
        <v>0</v>
      </c>
      <c r="G149" s="14"/>
      <c r="H149" s="16">
        <f t="shared" si="55"/>
        <v>0</v>
      </c>
      <c r="I149" s="16">
        <f t="shared" si="51"/>
        <v>0</v>
      </c>
      <c r="J149" s="17">
        <f t="shared" si="48"/>
        <v>0</v>
      </c>
      <c r="K149" s="16">
        <f t="shared" si="52"/>
        <v>0</v>
      </c>
      <c r="L149" s="16">
        <f t="shared" si="53"/>
        <v>0</v>
      </c>
      <c r="M149" s="38">
        <f t="shared" si="54"/>
        <v>0</v>
      </c>
    </row>
    <row r="150" spans="1:13">
      <c r="A150" s="13" t="s">
        <v>320</v>
      </c>
      <c r="B150" s="14" t="s">
        <v>321</v>
      </c>
      <c r="C150" s="14" t="s">
        <v>81</v>
      </c>
      <c r="D150" s="14" t="s">
        <v>295</v>
      </c>
      <c r="E150" s="15">
        <v>0</v>
      </c>
      <c r="F150" s="16">
        <f t="shared" si="49"/>
        <v>0</v>
      </c>
      <c r="G150" s="14"/>
      <c r="H150" s="14"/>
      <c r="I150" s="16">
        <f t="shared" si="51"/>
        <v>0</v>
      </c>
      <c r="J150" s="17">
        <f t="shared" si="48"/>
        <v>0</v>
      </c>
      <c r="K150" s="16">
        <f t="shared" si="52"/>
        <v>0</v>
      </c>
      <c r="L150" s="16">
        <f t="shared" si="53"/>
        <v>0</v>
      </c>
      <c r="M150" s="38">
        <f t="shared" si="54"/>
        <v>0</v>
      </c>
    </row>
    <row r="151" spans="1:13">
      <c r="A151" s="13" t="s">
        <v>300</v>
      </c>
      <c r="B151" s="14" t="s">
        <v>301</v>
      </c>
      <c r="C151" s="14" t="s">
        <v>81</v>
      </c>
      <c r="D151" s="14" t="s">
        <v>295</v>
      </c>
      <c r="E151" s="15">
        <v>0</v>
      </c>
      <c r="F151" s="16">
        <f t="shared" si="49"/>
        <v>0</v>
      </c>
      <c r="G151" s="14"/>
      <c r="H151" s="14"/>
      <c r="I151" s="16">
        <f t="shared" si="51"/>
        <v>0</v>
      </c>
      <c r="J151" s="17">
        <f t="shared" si="48"/>
        <v>0</v>
      </c>
      <c r="K151" s="16">
        <f t="shared" si="52"/>
        <v>0</v>
      </c>
      <c r="L151" s="16">
        <f t="shared" si="53"/>
        <v>0</v>
      </c>
      <c r="M151" s="38">
        <f t="shared" si="54"/>
        <v>0</v>
      </c>
    </row>
    <row r="152" spans="1:13">
      <c r="A152" s="13" t="s">
        <v>306</v>
      </c>
      <c r="B152" s="14" t="s">
        <v>307</v>
      </c>
      <c r="C152" s="14" t="s">
        <v>9</v>
      </c>
      <c r="D152" s="14" t="s">
        <v>295</v>
      </c>
      <c r="E152" s="15">
        <v>0</v>
      </c>
      <c r="F152" s="16">
        <f t="shared" si="49"/>
        <v>0</v>
      </c>
      <c r="G152" s="14"/>
      <c r="H152" s="16">
        <f t="shared" ref="H152:H157" si="56">(G152/58366679)*1000000</f>
        <v>0</v>
      </c>
      <c r="I152" s="16">
        <f t="shared" si="51"/>
        <v>0</v>
      </c>
      <c r="J152" s="17">
        <f t="shared" si="48"/>
        <v>0</v>
      </c>
      <c r="K152" s="16">
        <f t="shared" si="52"/>
        <v>0</v>
      </c>
      <c r="L152" s="16">
        <f t="shared" si="53"/>
        <v>0</v>
      </c>
      <c r="M152" s="38">
        <f t="shared" si="54"/>
        <v>0</v>
      </c>
    </row>
    <row r="153" spans="1:13">
      <c r="A153" s="13" t="s">
        <v>310</v>
      </c>
      <c r="B153" s="14" t="s">
        <v>311</v>
      </c>
      <c r="C153" s="14" t="s">
        <v>9</v>
      </c>
      <c r="D153" s="14" t="s">
        <v>295</v>
      </c>
      <c r="E153" s="15">
        <v>0</v>
      </c>
      <c r="F153" s="16">
        <f t="shared" si="49"/>
        <v>0</v>
      </c>
      <c r="G153" s="14"/>
      <c r="H153" s="16">
        <f t="shared" si="56"/>
        <v>0</v>
      </c>
      <c r="I153" s="16">
        <f t="shared" si="51"/>
        <v>0</v>
      </c>
      <c r="J153" s="17">
        <f t="shared" si="48"/>
        <v>0</v>
      </c>
      <c r="K153" s="16">
        <f t="shared" si="52"/>
        <v>0</v>
      </c>
      <c r="L153" s="16">
        <f t="shared" si="53"/>
        <v>0</v>
      </c>
      <c r="M153" s="38">
        <f t="shared" si="54"/>
        <v>0</v>
      </c>
    </row>
    <row r="154" spans="1:13">
      <c r="A154" s="13" t="s">
        <v>312</v>
      </c>
      <c r="B154" s="14" t="s">
        <v>313</v>
      </c>
      <c r="C154" s="14" t="s">
        <v>9</v>
      </c>
      <c r="D154" s="14" t="s">
        <v>295</v>
      </c>
      <c r="E154" s="15">
        <v>0</v>
      </c>
      <c r="F154" s="16">
        <f t="shared" si="49"/>
        <v>0</v>
      </c>
      <c r="G154" s="14"/>
      <c r="H154" s="16">
        <f t="shared" si="56"/>
        <v>0</v>
      </c>
      <c r="I154" s="16">
        <f t="shared" si="51"/>
        <v>0</v>
      </c>
      <c r="J154" s="17">
        <f t="shared" si="48"/>
        <v>0</v>
      </c>
      <c r="K154" s="16">
        <f t="shared" si="52"/>
        <v>0</v>
      </c>
      <c r="L154" s="16">
        <f t="shared" si="53"/>
        <v>0</v>
      </c>
      <c r="M154" s="38">
        <f t="shared" si="54"/>
        <v>0</v>
      </c>
    </row>
    <row r="155" spans="1:13">
      <c r="A155" s="13" t="s">
        <v>318</v>
      </c>
      <c r="B155" s="14" t="s">
        <v>319</v>
      </c>
      <c r="C155" s="14" t="s">
        <v>9</v>
      </c>
      <c r="D155" s="14" t="s">
        <v>295</v>
      </c>
      <c r="E155" s="15">
        <v>0</v>
      </c>
      <c r="F155" s="16">
        <f t="shared" si="49"/>
        <v>0</v>
      </c>
      <c r="G155" s="14"/>
      <c r="H155" s="16">
        <f t="shared" si="56"/>
        <v>0</v>
      </c>
      <c r="I155" s="16">
        <f t="shared" si="51"/>
        <v>0</v>
      </c>
      <c r="J155" s="17">
        <f t="shared" si="48"/>
        <v>0</v>
      </c>
      <c r="K155" s="16">
        <f t="shared" si="52"/>
        <v>0</v>
      </c>
      <c r="L155" s="16">
        <f t="shared" si="53"/>
        <v>0</v>
      </c>
      <c r="M155" s="38">
        <f t="shared" si="54"/>
        <v>0</v>
      </c>
    </row>
    <row r="156" spans="1:13">
      <c r="A156" s="13" t="s">
        <v>325</v>
      </c>
      <c r="B156" s="14" t="s">
        <v>326</v>
      </c>
      <c r="C156" s="14" t="s">
        <v>9</v>
      </c>
      <c r="D156" s="14" t="s">
        <v>327</v>
      </c>
      <c r="E156" s="15">
        <v>0</v>
      </c>
      <c r="F156" s="16">
        <f t="shared" si="49"/>
        <v>0</v>
      </c>
      <c r="G156" s="14"/>
      <c r="H156" s="16">
        <f t="shared" si="56"/>
        <v>0</v>
      </c>
      <c r="I156" s="16">
        <f t="shared" si="51"/>
        <v>0</v>
      </c>
      <c r="J156" s="17">
        <v>0</v>
      </c>
      <c r="K156" s="16">
        <f t="shared" si="52"/>
        <v>0</v>
      </c>
      <c r="L156" s="16">
        <f t="shared" si="53"/>
        <v>0</v>
      </c>
      <c r="M156" s="38">
        <f t="shared" si="54"/>
        <v>0</v>
      </c>
    </row>
    <row r="157" spans="1:13">
      <c r="A157" s="13" t="s">
        <v>328</v>
      </c>
      <c r="B157" s="14" t="s">
        <v>329</v>
      </c>
      <c r="C157" s="14" t="s">
        <v>9</v>
      </c>
      <c r="D157" s="14" t="s">
        <v>327</v>
      </c>
      <c r="E157" s="15">
        <v>0</v>
      </c>
      <c r="F157" s="16">
        <f t="shared" si="49"/>
        <v>0</v>
      </c>
      <c r="G157" s="14"/>
      <c r="H157" s="16">
        <f t="shared" si="56"/>
        <v>0</v>
      </c>
      <c r="I157" s="16">
        <f t="shared" si="51"/>
        <v>0</v>
      </c>
      <c r="J157" s="17">
        <v>0</v>
      </c>
      <c r="K157" s="16">
        <f t="shared" si="52"/>
        <v>0</v>
      </c>
      <c r="L157" s="16">
        <f t="shared" si="53"/>
        <v>0</v>
      </c>
      <c r="M157" s="38">
        <f t="shared" si="54"/>
        <v>0</v>
      </c>
    </row>
    <row r="158" spans="1:13">
      <c r="E158" s="6">
        <f>SUM(E2:E157)</f>
        <v>95.24598909041498</v>
      </c>
      <c r="F158" s="8">
        <v>69224180</v>
      </c>
      <c r="G158" s="8">
        <f>F158-1530000</f>
        <v>67694180</v>
      </c>
      <c r="H158" s="8">
        <f>SUM(H2:H157)</f>
        <v>1000000.0026585044</v>
      </c>
      <c r="I158" s="8">
        <f>SUM(I2:I157)</f>
        <v>68224179.997341514</v>
      </c>
      <c r="J158" s="8">
        <f>SUM(J2:J157)</f>
        <v>69887808.96839419</v>
      </c>
      <c r="K158" s="8">
        <f t="shared" ref="K158:M158" si="57">SUM(K2:K157)</f>
        <v>55910247.174715355</v>
      </c>
      <c r="L158" s="8">
        <f t="shared" si="57"/>
        <v>13977561.793678839</v>
      </c>
      <c r="M158" s="39">
        <f t="shared" si="57"/>
        <v>55910247.174715355</v>
      </c>
    </row>
    <row r="159" spans="1:13">
      <c r="F159" s="8"/>
      <c r="G159" s="8"/>
      <c r="I159" s="8"/>
      <c r="J159" s="8">
        <v>1000000</v>
      </c>
      <c r="K159" s="8">
        <v>1000000</v>
      </c>
      <c r="L159" s="8">
        <v>1000000</v>
      </c>
      <c r="M159" s="39">
        <v>800000</v>
      </c>
    </row>
    <row r="160" spans="1:13">
      <c r="F160" s="8"/>
      <c r="J160" s="10"/>
    </row>
    <row r="161" spans="10:10">
      <c r="J161" s="9"/>
    </row>
    <row r="162" spans="10:10">
      <c r="J162" s="9"/>
    </row>
  </sheetData>
  <autoFilter ref="C1:C163"/>
  <sortState ref="A2:E158">
    <sortCondition descending="1"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Scores</vt:lpstr>
      <vt:lpstr>Dotations-2016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DEPREZ Marc</dc:creator>
  <cp:lastModifiedBy>Hélène Coulonjou</cp:lastModifiedBy>
  <cp:revision>0</cp:revision>
  <cp:lastPrinted>2016-03-02T10:56:30Z</cp:lastPrinted>
  <dcterms:created xsi:type="dcterms:W3CDTF">2016-01-26T12:01:19Z</dcterms:created>
  <dcterms:modified xsi:type="dcterms:W3CDTF">2016-07-01T12:38:13Z</dcterms:modified>
</cp:coreProperties>
</file>