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DPF\SDPF4\MERRI\CAMPAGNES BUDGETAIRES\Campagne 2021\C2 -2021\02.MeL\"/>
    </mc:Choice>
  </mc:AlternateContent>
  <bookViews>
    <workbookView xWindow="0" yWindow="0" windowWidth="13125" windowHeight="6105"/>
  </bookViews>
  <sheets>
    <sheet name="dotation 2021" sheetId="2" r:id="rId1"/>
  </sheets>
  <definedNames>
    <definedName name="_xlnm._FilterDatabase" localSheetId="0" hidden="1">'dotation 2021'!$A$7:$W$60</definedName>
  </definedNames>
  <calcPr calcId="162913"/>
</workbook>
</file>

<file path=xl/calcChain.xml><?xml version="1.0" encoding="utf-8"?>
<calcChain xmlns="http://schemas.openxmlformats.org/spreadsheetml/2006/main">
  <c r="W59" i="2" l="1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8" i="2"/>
  <c r="V59" i="2"/>
  <c r="V41" i="2" s="1"/>
  <c r="V50" i="2"/>
  <c r="V51" i="2"/>
  <c r="V52" i="2"/>
  <c r="V12" i="2"/>
  <c r="V13" i="2"/>
  <c r="V14" i="2"/>
  <c r="V24" i="2"/>
  <c r="V25" i="2"/>
  <c r="V26" i="2"/>
  <c r="V36" i="2"/>
  <c r="V37" i="2"/>
  <c r="V38" i="2"/>
  <c r="U59" i="2"/>
  <c r="P59" i="2"/>
  <c r="Q59" i="2"/>
  <c r="R59" i="2"/>
  <c r="S59" i="2"/>
  <c r="L59" i="2"/>
  <c r="M59" i="2"/>
  <c r="N59" i="2"/>
  <c r="O59" i="2"/>
  <c r="H59" i="2"/>
  <c r="I59" i="2"/>
  <c r="J59" i="2"/>
  <c r="K59" i="2"/>
  <c r="G59" i="2"/>
  <c r="F59" i="2"/>
  <c r="V34" i="2" l="1"/>
  <c r="V22" i="2"/>
  <c r="V10" i="2"/>
  <c r="V48" i="2"/>
  <c r="V23" i="2"/>
  <c r="V9" i="2"/>
  <c r="V47" i="2"/>
  <c r="V32" i="2"/>
  <c r="V20" i="2"/>
  <c r="V58" i="2"/>
  <c r="V46" i="2"/>
  <c r="V57" i="2"/>
  <c r="V45" i="2"/>
  <c r="V33" i="2"/>
  <c r="V31" i="2"/>
  <c r="V19" i="2"/>
  <c r="V30" i="2"/>
  <c r="V18" i="2"/>
  <c r="V56" i="2"/>
  <c r="V44" i="2"/>
  <c r="V35" i="2"/>
  <c r="V21" i="2"/>
  <c r="V8" i="2"/>
  <c r="V29" i="2"/>
  <c r="V17" i="2"/>
  <c r="V55" i="2"/>
  <c r="V43" i="2"/>
  <c r="V11" i="2"/>
  <c r="V40" i="2"/>
  <c r="V28" i="2"/>
  <c r="V16" i="2"/>
  <c r="V54" i="2"/>
  <c r="V42" i="2"/>
  <c r="V49" i="2"/>
  <c r="V39" i="2"/>
  <c r="V27" i="2"/>
  <c r="V15" i="2"/>
  <c r="V53" i="2"/>
  <c r="T57" i="2"/>
  <c r="T48" i="2"/>
  <c r="T47" i="2"/>
  <c r="T18" i="2"/>
  <c r="T55" i="2"/>
  <c r="T14" i="2"/>
  <c r="T31" i="2"/>
  <c r="T53" i="2"/>
  <c r="T41" i="2"/>
  <c r="T20" i="2"/>
  <c r="T19" i="2"/>
  <c r="T43" i="2"/>
  <c r="T12" i="2"/>
  <c r="T29" i="2"/>
  <c r="T51" i="2"/>
  <c r="T39" i="2"/>
  <c r="T35" i="2"/>
  <c r="T17" i="2"/>
  <c r="T56" i="2"/>
  <c r="T16" i="2"/>
  <c r="T32" i="2"/>
  <c r="T54" i="2"/>
  <c r="T13" i="2"/>
  <c r="T30" i="2"/>
  <c r="T24" i="2"/>
  <c r="T23" i="2"/>
  <c r="T11" i="2"/>
  <c r="T28" i="2"/>
  <c r="T50" i="2"/>
  <c r="T38" i="2"/>
  <c r="T37" i="2"/>
  <c r="T58" i="2"/>
  <c r="T44" i="2"/>
  <c r="T15" i="2"/>
  <c r="T42" i="2"/>
  <c r="T40" i="2"/>
  <c r="T22" i="2"/>
  <c r="T10" i="2"/>
  <c r="T27" i="2"/>
  <c r="T49" i="2"/>
  <c r="T25" i="2"/>
  <c r="T36" i="2"/>
  <c r="T34" i="2"/>
  <c r="T33" i="2"/>
  <c r="T8" i="2"/>
  <c r="T52" i="2"/>
  <c r="T21" i="2"/>
  <c r="T9" i="2"/>
  <c r="T26" i="2"/>
  <c r="T46" i="2"/>
  <c r="T45" i="2"/>
  <c r="T59" i="2" l="1"/>
  <c r="S37" i="2" l="1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8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8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8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9" i="2"/>
  <c r="H10" i="2"/>
  <c r="H11" i="2"/>
  <c r="H12" i="2"/>
  <c r="H13" i="2"/>
  <c r="H14" i="2"/>
  <c r="H15" i="2"/>
  <c r="H16" i="2"/>
  <c r="H17" i="2"/>
  <c r="H18" i="2"/>
  <c r="H19" i="2"/>
  <c r="H20" i="2"/>
  <c r="H8" i="2"/>
</calcChain>
</file>

<file path=xl/sharedStrings.xml><?xml version="1.0" encoding="utf-8"?>
<sst xmlns="http://schemas.openxmlformats.org/spreadsheetml/2006/main" count="239" uniqueCount="157">
  <si>
    <t>S1</t>
  </si>
  <si>
    <t>S2</t>
  </si>
  <si>
    <t>C1</t>
  </si>
  <si>
    <t>C2</t>
  </si>
  <si>
    <t>Finess ARBUST</t>
  </si>
  <si>
    <t xml:space="preserve">Raison Sociale
</t>
  </si>
  <si>
    <t>060000528</t>
  </si>
  <si>
    <t>CENTRE ANTOINE LACASSAGNE</t>
  </si>
  <si>
    <t>060785011</t>
  </si>
  <si>
    <t>CHU DE NICE</t>
  </si>
  <si>
    <t>130001647</t>
  </si>
  <si>
    <t>INSTITUT PAOLI CALMETTES</t>
  </si>
  <si>
    <t>130786049</t>
  </si>
  <si>
    <t>APHM</t>
  </si>
  <si>
    <t>140000555</t>
  </si>
  <si>
    <t>CENTRE FRANCOIS BACLESSE - CAEN</t>
  </si>
  <si>
    <t>210780581</t>
  </si>
  <si>
    <t>CHU DIJON</t>
  </si>
  <si>
    <t>250000015</t>
  </si>
  <si>
    <t>CHU BESANCON</t>
  </si>
  <si>
    <t>290000017</t>
  </si>
  <si>
    <t>CHRU DE BREST</t>
  </si>
  <si>
    <t>300780038</t>
  </si>
  <si>
    <t>CHU NIMES</t>
  </si>
  <si>
    <t>310781406</t>
  </si>
  <si>
    <t>HOTEL DIEU ST-JACQUES CHU DE TOULOUSE</t>
  </si>
  <si>
    <t>330000662</t>
  </si>
  <si>
    <t>INSTITUT BERGONIE</t>
  </si>
  <si>
    <t>330781196</t>
  </si>
  <si>
    <t>CHU HOPITAUX DE BORDEAUX</t>
  </si>
  <si>
    <t>340000207</t>
  </si>
  <si>
    <t>ICM (INSTITUT REGIONAL DU CANCER DE MONTPELLIER)</t>
  </si>
  <si>
    <t>340780477</t>
  </si>
  <si>
    <t>CHU MONTPELLIER</t>
  </si>
  <si>
    <t>350005179</t>
  </si>
  <si>
    <t>CHU DE RENNES</t>
  </si>
  <si>
    <t>370000481</t>
  </si>
  <si>
    <t>CHRU DE TOURS</t>
  </si>
  <si>
    <t>380780080</t>
  </si>
  <si>
    <t>CHU GRENOBLE</t>
  </si>
  <si>
    <t>420784878</t>
  </si>
  <si>
    <t>CHU SAINT-ETIENNE</t>
  </si>
  <si>
    <t>440000289</t>
  </si>
  <si>
    <t>CHU DE NANTES</t>
  </si>
  <si>
    <t>490000031</t>
  </si>
  <si>
    <t>CHU D'ANGERS</t>
  </si>
  <si>
    <t xml:space="preserve">INSTITUT DE CANCEROLOGIE DE L'OUEST (ICO) </t>
  </si>
  <si>
    <t>510000029</t>
  </si>
  <si>
    <t>CHU REIMS</t>
  </si>
  <si>
    <t>510000516</t>
  </si>
  <si>
    <t>INSTITUT JEAN GODINOT</t>
  </si>
  <si>
    <t>540001286</t>
  </si>
  <si>
    <t>INSTITUT DE CANCEROLOGIE DE LORRAINE</t>
  </si>
  <si>
    <t>540023264</t>
  </si>
  <si>
    <t>CHU DE NANCY</t>
  </si>
  <si>
    <t>590780193</t>
  </si>
  <si>
    <t>CHR LILLE</t>
  </si>
  <si>
    <t>630000479</t>
  </si>
  <si>
    <t>CENTRE REGIONAL JEAN PERRIN</t>
  </si>
  <si>
    <t>630780989</t>
  </si>
  <si>
    <t>CHU DE CLERMONT-FERRAND</t>
  </si>
  <si>
    <t>670000033</t>
  </si>
  <si>
    <t>CENTRE PAUL STRAUSS</t>
  </si>
  <si>
    <t>670780055</t>
  </si>
  <si>
    <t>HOPITAUX UNIVERSITAIRES DE STRASBOURG</t>
  </si>
  <si>
    <t>690000880</t>
  </si>
  <si>
    <t>CENTRE LEON BERARD</t>
  </si>
  <si>
    <t>690781810</t>
  </si>
  <si>
    <t>HOSPICES CIVILS DE LYON</t>
  </si>
  <si>
    <t>750000523</t>
  </si>
  <si>
    <t>SAINT JOSEPH</t>
  </si>
  <si>
    <t>750150104</t>
  </si>
  <si>
    <t>INSTITUT MUTUALISTE MONTSOURIS</t>
  </si>
  <si>
    <t>750160012</t>
  </si>
  <si>
    <t>INSTITUT CURIE</t>
  </si>
  <si>
    <t>750712184</t>
  </si>
  <si>
    <t>AP-HP</t>
  </si>
  <si>
    <t>750810814</t>
  </si>
  <si>
    <t>SERVICE DE SANTE DES ARMEES</t>
  </si>
  <si>
    <t>760000166</t>
  </si>
  <si>
    <t>CLCC HENRI BECQUEREL ROUEN</t>
  </si>
  <si>
    <t>760780239</t>
  </si>
  <si>
    <t>CHU ROUEN</t>
  </si>
  <si>
    <t>800000044</t>
  </si>
  <si>
    <t>CHU AMIENS</t>
  </si>
  <si>
    <t>860014208</t>
  </si>
  <si>
    <t>CHR DE POITIERS</t>
  </si>
  <si>
    <t>870000015</t>
  </si>
  <si>
    <t>CHU DE LIMOGES</t>
  </si>
  <si>
    <t>920000650</t>
  </si>
  <si>
    <t>HOPITAL FOCH</t>
  </si>
  <si>
    <t>920000684</t>
  </si>
  <si>
    <t>CENTRE CHIRURGICAL MARIE LANNELONGUE</t>
  </si>
  <si>
    <t>940000664</t>
  </si>
  <si>
    <t>GUSTAVE ROUSSY</t>
  </si>
  <si>
    <t>940110018</t>
  </si>
  <si>
    <t>CH INTERCOMMUNAL DE CRETEIL</t>
  </si>
  <si>
    <t>970100228</t>
  </si>
  <si>
    <t>CHU DE POINTE A PITRE/ ABYMES</t>
  </si>
  <si>
    <t>970211207</t>
  </si>
  <si>
    <t>CHU DE MARTINIQUE</t>
  </si>
  <si>
    <t>970408589</t>
  </si>
  <si>
    <t>CHR REUNION</t>
  </si>
  <si>
    <t>TOTAL</t>
  </si>
  <si>
    <t>R</t>
  </si>
  <si>
    <t>REQUALIFICATION</t>
  </si>
  <si>
    <t>P</t>
  </si>
  <si>
    <t>PREPARATION</t>
  </si>
  <si>
    <t>S</t>
  </si>
  <si>
    <t>STOCKAGE</t>
  </si>
  <si>
    <t>M</t>
  </si>
  <si>
    <t>MISE A DISPOSITION</t>
  </si>
  <si>
    <t>C</t>
  </si>
  <si>
    <t>CONSERVATION</t>
  </si>
  <si>
    <t>Catégorie</t>
  </si>
  <si>
    <t>Région</t>
  </si>
  <si>
    <t>Certifié (1)/en cours (0)</t>
  </si>
  <si>
    <t xml:space="preserve">R1
</t>
  </si>
  <si>
    <t xml:space="preserve">R2
</t>
  </si>
  <si>
    <t>R1+R2 (20%)</t>
  </si>
  <si>
    <t xml:space="preserve">P1
</t>
  </si>
  <si>
    <t xml:space="preserve">P2
</t>
  </si>
  <si>
    <t>0,2 P1 + 0,8 P2 (20%)</t>
  </si>
  <si>
    <t>0,2 S1 + 0,8 S2 (20%)</t>
  </si>
  <si>
    <t>M1
(10%)</t>
  </si>
  <si>
    <t>M2
(10%)</t>
  </si>
  <si>
    <t>0,2 C1 + 0,8 C2 (20%)</t>
  </si>
  <si>
    <t>Score</t>
  </si>
  <si>
    <t>Socle (€)</t>
  </si>
  <si>
    <t>Activité  (€)</t>
  </si>
  <si>
    <t>CLCC</t>
  </si>
  <si>
    <t>Provence-Alpes-Côte d'Azur</t>
  </si>
  <si>
    <t>CHR</t>
  </si>
  <si>
    <t>Normandie</t>
  </si>
  <si>
    <t>Bourgogne-Franche-Comté</t>
  </si>
  <si>
    <t>Bretagne</t>
  </si>
  <si>
    <t>Occitanie</t>
  </si>
  <si>
    <t>Nouvelle-Aquitaine</t>
  </si>
  <si>
    <t>Centre-Val de Loire</t>
  </si>
  <si>
    <t>Auvergne-Rhône-Alpes</t>
  </si>
  <si>
    <t>Pays de la Loire</t>
  </si>
  <si>
    <t>Grand Est</t>
  </si>
  <si>
    <t>Hauts-de-France</t>
  </si>
  <si>
    <t>EBNL</t>
  </si>
  <si>
    <t>Ile-de-France</t>
  </si>
  <si>
    <t>SSA</t>
  </si>
  <si>
    <t>Service de santé des armées (SSA)</t>
  </si>
  <si>
    <t>CH</t>
  </si>
  <si>
    <t>Guadeloupe</t>
  </si>
  <si>
    <t>Martinique</t>
  </si>
  <si>
    <t>Océan Indien</t>
  </si>
  <si>
    <t>750062036</t>
  </si>
  <si>
    <t>GHU PARIS PSYCHIATRIE ET NEUROSCIENCES</t>
  </si>
  <si>
    <t>490000155</t>
  </si>
  <si>
    <t>Total (€) dotation 2021</t>
  </si>
  <si>
    <t>660780180</t>
  </si>
  <si>
    <t>CENTRE HOSPITALIER PERPIGNAN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</si>
</sst>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quotePrefix="1" applyFont="1" applyFill="1" applyBorder="1" applyAlignment="1" applyProtection="1">
      <alignment horizontal="left" vertical="top"/>
      <protection hidden="1"/>
    </xf>
    <xf numFmtId="0" fontId="3" fillId="0" borderId="1" xfId="0" quotePrefix="1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3" borderId="0" xfId="0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3" fontId="0" fillId="0" borderId="0" xfId="0" applyNumberFormat="1"/>
    <xf numFmtId="3" fontId="4" fillId="0" borderId="1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abSelected="1" zoomScale="70" zoomScaleNormal="70" workbookViewId="0">
      <selection activeCell="A13" sqref="A13"/>
    </sheetView>
  </sheetViews>
  <sheetFormatPr baseColWidth="10" defaultRowHeight="15" x14ac:dyDescent="0.25"/>
  <cols>
    <col min="1" max="1" width="19" bestFit="1" customWidth="1"/>
    <col min="2" max="2" width="56.85546875" bestFit="1" customWidth="1"/>
    <col min="4" max="4" width="31" bestFit="1" customWidth="1"/>
    <col min="5" max="17" width="11.42578125" customWidth="1"/>
    <col min="18" max="18" width="12.42578125" bestFit="1" customWidth="1"/>
    <col min="19" max="20" width="11.42578125" customWidth="1"/>
    <col min="21" max="21" width="16.85546875" bestFit="1" customWidth="1"/>
    <col min="22" max="22" width="14.42578125" customWidth="1"/>
    <col min="23" max="23" width="13.140625" customWidth="1"/>
  </cols>
  <sheetData>
    <row r="1" spans="1:23" x14ac:dyDescent="0.25">
      <c r="E1" s="9" t="s">
        <v>104</v>
      </c>
      <c r="F1" s="9" t="s">
        <v>105</v>
      </c>
    </row>
    <row r="2" spans="1:23" x14ac:dyDescent="0.25">
      <c r="E2" s="9" t="s">
        <v>106</v>
      </c>
      <c r="F2" s="9" t="s">
        <v>107</v>
      </c>
    </row>
    <row r="3" spans="1:23" x14ac:dyDescent="0.25">
      <c r="E3" s="9" t="s">
        <v>108</v>
      </c>
      <c r="F3" s="9" t="s">
        <v>109</v>
      </c>
    </row>
    <row r="4" spans="1:23" x14ac:dyDescent="0.25">
      <c r="E4" s="9" t="s">
        <v>110</v>
      </c>
      <c r="F4" s="9" t="s">
        <v>111</v>
      </c>
    </row>
    <row r="5" spans="1:23" x14ac:dyDescent="0.25">
      <c r="E5" s="9" t="s">
        <v>112</v>
      </c>
      <c r="F5" s="9" t="s">
        <v>113</v>
      </c>
    </row>
    <row r="7" spans="1:23" ht="110.25" customHeight="1" x14ac:dyDescent="0.25">
      <c r="A7" s="1" t="s">
        <v>4</v>
      </c>
      <c r="B7" s="2" t="s">
        <v>5</v>
      </c>
      <c r="C7" s="1" t="s">
        <v>114</v>
      </c>
      <c r="D7" s="1" t="s">
        <v>115</v>
      </c>
      <c r="E7" s="10" t="s">
        <v>116</v>
      </c>
      <c r="F7" s="11" t="s">
        <v>117</v>
      </c>
      <c r="G7" s="11" t="s">
        <v>118</v>
      </c>
      <c r="H7" s="11" t="s">
        <v>119</v>
      </c>
      <c r="I7" s="11" t="s">
        <v>120</v>
      </c>
      <c r="J7" s="11" t="s">
        <v>121</v>
      </c>
      <c r="K7" s="11" t="s">
        <v>122</v>
      </c>
      <c r="L7" s="11" t="s">
        <v>0</v>
      </c>
      <c r="M7" s="11" t="s">
        <v>1</v>
      </c>
      <c r="N7" s="11" t="s">
        <v>123</v>
      </c>
      <c r="O7" s="11" t="s">
        <v>124</v>
      </c>
      <c r="P7" s="11" t="s">
        <v>125</v>
      </c>
      <c r="Q7" s="11" t="s">
        <v>2</v>
      </c>
      <c r="R7" s="11" t="s">
        <v>3</v>
      </c>
      <c r="S7" s="11" t="s">
        <v>126</v>
      </c>
      <c r="T7" s="12" t="s">
        <v>127</v>
      </c>
      <c r="U7" s="13" t="s">
        <v>128</v>
      </c>
      <c r="V7" s="13" t="s">
        <v>129</v>
      </c>
      <c r="W7" s="13" t="s">
        <v>154</v>
      </c>
    </row>
    <row r="8" spans="1:23" ht="19.7" customHeight="1" x14ac:dyDescent="0.25">
      <c r="A8" s="3" t="s">
        <v>38</v>
      </c>
      <c r="B8" s="3" t="s">
        <v>39</v>
      </c>
      <c r="C8" s="3" t="s">
        <v>132</v>
      </c>
      <c r="D8" s="3" t="s">
        <v>139</v>
      </c>
      <c r="E8" s="14">
        <v>1</v>
      </c>
      <c r="F8" s="15">
        <v>14644</v>
      </c>
      <c r="G8" s="15">
        <v>5882.333333333333</v>
      </c>
      <c r="H8" s="15">
        <f>F8+G8</f>
        <v>20526.333333333332</v>
      </c>
      <c r="I8" s="15">
        <v>32274</v>
      </c>
      <c r="J8" s="15">
        <v>11874.333333333334</v>
      </c>
      <c r="K8" s="15">
        <f>(0.2*I8)+(0.8*J8)</f>
        <v>15954.266666666666</v>
      </c>
      <c r="L8" s="15">
        <v>109.33333333333333</v>
      </c>
      <c r="M8" s="15">
        <v>30840.666666666668</v>
      </c>
      <c r="N8" s="15">
        <f>(0.2*L8)+(0.8*M8)</f>
        <v>24694.400000000001</v>
      </c>
      <c r="O8" s="15">
        <v>21.666666666666668</v>
      </c>
      <c r="P8" s="15">
        <v>4114</v>
      </c>
      <c r="Q8" s="15">
        <v>1154.6666666666667</v>
      </c>
      <c r="R8" s="15">
        <v>298676</v>
      </c>
      <c r="S8" s="15">
        <f>(0.2*Q8)+(0.8*R8)</f>
        <v>239171.73333333334</v>
      </c>
      <c r="T8" s="16">
        <f>0.2*(H8*100/H$59)+0.2*(K8*100/K$59)+0.2*(N8*100/N$59)+0.1*(O8*100/O$59)+0.1*(P8*100/P$59)+0.2*(S8*100/(S$59))</f>
        <v>2.8356417905589777</v>
      </c>
      <c r="U8" s="17">
        <v>150000</v>
      </c>
      <c r="V8" s="18">
        <f>+T8*V$59/100</f>
        <v>455137.12424560857</v>
      </c>
      <c r="W8" s="19">
        <f>U8+V8</f>
        <v>605137.12424560857</v>
      </c>
    </row>
    <row r="9" spans="1:23" ht="19.7" customHeight="1" x14ac:dyDescent="0.25">
      <c r="A9" s="3" t="s">
        <v>40</v>
      </c>
      <c r="B9" s="3" t="s">
        <v>41</v>
      </c>
      <c r="C9" s="3" t="s">
        <v>132</v>
      </c>
      <c r="D9" s="3" t="s">
        <v>139</v>
      </c>
      <c r="E9" s="14">
        <v>1</v>
      </c>
      <c r="F9" s="15">
        <v>212.33333333333334</v>
      </c>
      <c r="G9" s="15">
        <v>1917.6666666666667</v>
      </c>
      <c r="H9" s="15">
        <f t="shared" ref="H9:H58" si="0">F9+G9</f>
        <v>2130</v>
      </c>
      <c r="I9" s="15">
        <v>84.333333333333329</v>
      </c>
      <c r="J9" s="15">
        <v>1785</v>
      </c>
      <c r="K9" s="15">
        <f t="shared" ref="K9:K58" si="1">(0.2*I9)+(0.8*J9)</f>
        <v>1444.8666666666666</v>
      </c>
      <c r="L9" s="15">
        <v>1543.3333333333333</v>
      </c>
      <c r="M9" s="15">
        <v>451.66666666666669</v>
      </c>
      <c r="N9" s="15">
        <f t="shared" ref="N9:N58" si="2">(0.2*L9)+(0.8*M9)</f>
        <v>670</v>
      </c>
      <c r="O9" s="15">
        <v>133</v>
      </c>
      <c r="P9" s="15">
        <v>2111.3333333333335</v>
      </c>
      <c r="Q9" s="15">
        <v>380</v>
      </c>
      <c r="R9" s="15">
        <v>2892</v>
      </c>
      <c r="S9" s="15">
        <f t="shared" ref="S9:S58" si="3">(0.2*Q9)+(0.8*R9)</f>
        <v>2389.6</v>
      </c>
      <c r="T9" s="16">
        <f t="shared" ref="T9:T58" si="4">0.2*(H9*100/H$59)+0.2*(K9*100/K$59)+0.2*(N9*100/N$59)+0.1*(O9*100/O$59)+0.1*(P9*100/P$59)+0.2*(S9*100/(S$59))</f>
        <v>0.26626438186533591</v>
      </c>
      <c r="U9" s="17">
        <v>150000</v>
      </c>
      <c r="V9" s="18">
        <f t="shared" ref="V9:V58" si="5">+T9*V$59/100</f>
        <v>42736.993598664143</v>
      </c>
      <c r="W9" s="19">
        <f t="shared" ref="W9:W58" si="6">U9+V9</f>
        <v>192736.99359866415</v>
      </c>
    </row>
    <row r="10" spans="1:23" ht="19.7" customHeight="1" x14ac:dyDescent="0.25">
      <c r="A10" s="3" t="s">
        <v>57</v>
      </c>
      <c r="B10" s="3" t="s">
        <v>58</v>
      </c>
      <c r="C10" s="3" t="s">
        <v>130</v>
      </c>
      <c r="D10" s="3" t="s">
        <v>139</v>
      </c>
      <c r="E10" s="21">
        <v>1</v>
      </c>
      <c r="F10" s="15">
        <v>24</v>
      </c>
      <c r="G10" s="15">
        <v>0</v>
      </c>
      <c r="H10" s="15">
        <f t="shared" si="0"/>
        <v>24</v>
      </c>
      <c r="I10" s="15">
        <v>0</v>
      </c>
      <c r="J10" s="15">
        <v>0</v>
      </c>
      <c r="K10" s="15">
        <f t="shared" si="1"/>
        <v>0</v>
      </c>
      <c r="L10" s="15">
        <v>0</v>
      </c>
      <c r="M10" s="15">
        <v>472.33333333333331</v>
      </c>
      <c r="N10" s="15">
        <f t="shared" si="2"/>
        <v>377.86666666666667</v>
      </c>
      <c r="O10" s="15">
        <v>6.666666666666667</v>
      </c>
      <c r="P10" s="15">
        <v>87.666666666666671</v>
      </c>
      <c r="Q10" s="15">
        <v>0</v>
      </c>
      <c r="R10" s="15">
        <v>11135.666666666666</v>
      </c>
      <c r="S10" s="15">
        <f t="shared" si="3"/>
        <v>8908.5333333333328</v>
      </c>
      <c r="T10" s="16">
        <f t="shared" si="4"/>
        <v>2.4684619075682021E-2</v>
      </c>
      <c r="U10" s="17">
        <v>150000</v>
      </c>
      <c r="V10" s="18">
        <f t="shared" si="5"/>
        <v>3962.0260135147478</v>
      </c>
      <c r="W10" s="19">
        <f t="shared" si="6"/>
        <v>153962.02601351475</v>
      </c>
    </row>
    <row r="11" spans="1:23" ht="19.7" customHeight="1" x14ac:dyDescent="0.25">
      <c r="A11" s="3" t="s">
        <v>59</v>
      </c>
      <c r="B11" s="3" t="s">
        <v>60</v>
      </c>
      <c r="C11" s="3" t="s">
        <v>132</v>
      </c>
      <c r="D11" s="3" t="s">
        <v>139</v>
      </c>
      <c r="E11" s="14">
        <v>1</v>
      </c>
      <c r="F11" s="15">
        <v>2416.3333333333335</v>
      </c>
      <c r="G11" s="15">
        <v>47.333333333333336</v>
      </c>
      <c r="H11" s="15">
        <f t="shared" si="0"/>
        <v>2463.666666666667</v>
      </c>
      <c r="I11" s="15">
        <v>3391.3333333333335</v>
      </c>
      <c r="J11" s="15">
        <v>2564</v>
      </c>
      <c r="K11" s="15">
        <f t="shared" si="1"/>
        <v>2729.4666666666672</v>
      </c>
      <c r="L11" s="15">
        <v>355.33333333333331</v>
      </c>
      <c r="M11" s="15">
        <v>14050</v>
      </c>
      <c r="N11" s="15">
        <f t="shared" si="2"/>
        <v>11311.066666666668</v>
      </c>
      <c r="O11" s="15">
        <v>147.66666666666666</v>
      </c>
      <c r="P11" s="15">
        <v>4565</v>
      </c>
      <c r="Q11" s="15">
        <v>0</v>
      </c>
      <c r="R11" s="15">
        <v>58659.666666666664</v>
      </c>
      <c r="S11" s="15">
        <f t="shared" si="3"/>
        <v>46927.733333333337</v>
      </c>
      <c r="T11" s="16">
        <f t="shared" si="4"/>
        <v>0.64444774783421943</v>
      </c>
      <c r="U11" s="17">
        <v>150000</v>
      </c>
      <c r="V11" s="18">
        <f t="shared" si="5"/>
        <v>103437.63999119453</v>
      </c>
      <c r="W11" s="19">
        <f t="shared" si="6"/>
        <v>253437.63999119453</v>
      </c>
    </row>
    <row r="12" spans="1:23" ht="19.7" customHeight="1" x14ac:dyDescent="0.25">
      <c r="A12" s="3" t="s">
        <v>65</v>
      </c>
      <c r="B12" s="3" t="s">
        <v>66</v>
      </c>
      <c r="C12" s="3" t="s">
        <v>130</v>
      </c>
      <c r="D12" s="3" t="s">
        <v>139</v>
      </c>
      <c r="E12" s="14">
        <v>1</v>
      </c>
      <c r="F12" s="15">
        <v>32061.666666666668</v>
      </c>
      <c r="G12" s="15">
        <v>456</v>
      </c>
      <c r="H12" s="15">
        <f t="shared" si="0"/>
        <v>32517.666666666668</v>
      </c>
      <c r="I12" s="15">
        <v>19329.666666666668</v>
      </c>
      <c r="J12" s="15">
        <v>5110.666666666667</v>
      </c>
      <c r="K12" s="15">
        <f t="shared" si="1"/>
        <v>7954.4666666666672</v>
      </c>
      <c r="L12" s="15">
        <v>11469.666666666666</v>
      </c>
      <c r="M12" s="15">
        <v>74773.666666666672</v>
      </c>
      <c r="N12" s="15">
        <f t="shared" si="2"/>
        <v>62112.866666666676</v>
      </c>
      <c r="O12" s="15">
        <v>4805</v>
      </c>
      <c r="P12" s="15">
        <v>38575.333333333336</v>
      </c>
      <c r="Q12" s="15">
        <v>45108.333333333336</v>
      </c>
      <c r="R12" s="15">
        <v>359375.33333333331</v>
      </c>
      <c r="S12" s="15">
        <f t="shared" si="3"/>
        <v>296521.93333333335</v>
      </c>
      <c r="T12" s="16">
        <f t="shared" si="4"/>
        <v>4.9481724610371263</v>
      </c>
      <c r="U12" s="17">
        <v>150000</v>
      </c>
      <c r="V12" s="18">
        <f t="shared" si="5"/>
        <v>794210.67628708051</v>
      </c>
      <c r="W12" s="19">
        <f t="shared" si="6"/>
        <v>944210.67628708051</v>
      </c>
    </row>
    <row r="13" spans="1:23" ht="19.7" customHeight="1" x14ac:dyDescent="0.25">
      <c r="A13" s="3" t="s">
        <v>67</v>
      </c>
      <c r="B13" s="3" t="s">
        <v>68</v>
      </c>
      <c r="C13" s="3" t="s">
        <v>132</v>
      </c>
      <c r="D13" s="3" t="s">
        <v>139</v>
      </c>
      <c r="E13" s="14">
        <v>1</v>
      </c>
      <c r="F13" s="15">
        <v>8817.6666666666661</v>
      </c>
      <c r="G13" s="15">
        <v>3427</v>
      </c>
      <c r="H13" s="15">
        <f t="shared" si="0"/>
        <v>12244.666666666666</v>
      </c>
      <c r="I13" s="15">
        <v>17361.666666666668</v>
      </c>
      <c r="J13" s="15">
        <v>10610.666666666666</v>
      </c>
      <c r="K13" s="15">
        <f t="shared" si="1"/>
        <v>11960.866666666667</v>
      </c>
      <c r="L13" s="15">
        <v>9237</v>
      </c>
      <c r="M13" s="15">
        <v>74175</v>
      </c>
      <c r="N13" s="15">
        <f t="shared" si="2"/>
        <v>61187.4</v>
      </c>
      <c r="O13" s="15">
        <v>1746.6666666666667</v>
      </c>
      <c r="P13" s="15">
        <v>32300</v>
      </c>
      <c r="Q13" s="15">
        <v>35414</v>
      </c>
      <c r="R13" s="15">
        <v>455577.66666666669</v>
      </c>
      <c r="S13" s="15">
        <f t="shared" si="3"/>
        <v>371544.93333333335</v>
      </c>
      <c r="T13" s="16">
        <f t="shared" si="4"/>
        <v>3.7621445518768386</v>
      </c>
      <c r="U13" s="17">
        <v>600000</v>
      </c>
      <c r="V13" s="18">
        <f t="shared" si="5"/>
        <v>603846.24674330663</v>
      </c>
      <c r="W13" s="19">
        <f t="shared" si="6"/>
        <v>1203846.2467433065</v>
      </c>
    </row>
    <row r="14" spans="1:23" ht="19.7" customHeight="1" x14ac:dyDescent="0.25">
      <c r="A14" s="3" t="s">
        <v>18</v>
      </c>
      <c r="B14" s="3" t="s">
        <v>19</v>
      </c>
      <c r="C14" s="3" t="s">
        <v>132</v>
      </c>
      <c r="D14" s="3" t="s">
        <v>134</v>
      </c>
      <c r="E14" s="14">
        <v>1</v>
      </c>
      <c r="F14" s="15">
        <v>1645.6666666666667</v>
      </c>
      <c r="G14" s="15">
        <v>2443.3333333333335</v>
      </c>
      <c r="H14" s="15">
        <f t="shared" si="0"/>
        <v>4089</v>
      </c>
      <c r="I14" s="15">
        <v>3584.6666666666665</v>
      </c>
      <c r="J14" s="15">
        <v>885.33333333333337</v>
      </c>
      <c r="K14" s="15">
        <f t="shared" si="1"/>
        <v>1425.2000000000003</v>
      </c>
      <c r="L14" s="15">
        <v>1299</v>
      </c>
      <c r="M14" s="15">
        <v>4424.333333333333</v>
      </c>
      <c r="N14" s="15">
        <f t="shared" si="2"/>
        <v>3799.2666666666669</v>
      </c>
      <c r="O14" s="15">
        <v>273</v>
      </c>
      <c r="P14" s="15">
        <v>5277.333333333333</v>
      </c>
      <c r="Q14" s="15">
        <v>2622.3333333333335</v>
      </c>
      <c r="R14" s="15">
        <v>72166.333333333328</v>
      </c>
      <c r="S14" s="15">
        <f t="shared" si="3"/>
        <v>58257.533333333333</v>
      </c>
      <c r="T14" s="16">
        <f t="shared" si="4"/>
        <v>0.56646610380731788</v>
      </c>
      <c r="U14" s="17">
        <v>150000</v>
      </c>
      <c r="V14" s="18">
        <f t="shared" si="5"/>
        <v>90921.129152442838</v>
      </c>
      <c r="W14" s="19">
        <f t="shared" si="6"/>
        <v>240921.12915244285</v>
      </c>
    </row>
    <row r="15" spans="1:23" ht="19.7" customHeight="1" x14ac:dyDescent="0.25">
      <c r="A15" s="3" t="s">
        <v>16</v>
      </c>
      <c r="B15" s="3" t="s">
        <v>17</v>
      </c>
      <c r="C15" s="3" t="s">
        <v>132</v>
      </c>
      <c r="D15" s="3" t="s">
        <v>134</v>
      </c>
      <c r="E15" s="14">
        <v>1</v>
      </c>
      <c r="F15" s="15">
        <v>2820.6666666666665</v>
      </c>
      <c r="G15" s="15">
        <v>1873.3333333333333</v>
      </c>
      <c r="H15" s="15">
        <f t="shared" si="0"/>
        <v>4694</v>
      </c>
      <c r="I15" s="15">
        <v>9416.6666666666661</v>
      </c>
      <c r="J15" s="15">
        <v>3966.6666666666665</v>
      </c>
      <c r="K15" s="15">
        <f t="shared" si="1"/>
        <v>5056.666666666667</v>
      </c>
      <c r="L15" s="15">
        <v>1603.6666666666667</v>
      </c>
      <c r="M15" s="15">
        <v>29324.333333333332</v>
      </c>
      <c r="N15" s="15">
        <f t="shared" si="2"/>
        <v>23780.2</v>
      </c>
      <c r="O15" s="15">
        <v>520</v>
      </c>
      <c r="P15" s="15">
        <v>9475</v>
      </c>
      <c r="Q15" s="15">
        <v>2074.3333333333335</v>
      </c>
      <c r="R15" s="15">
        <v>538582.33333333337</v>
      </c>
      <c r="S15" s="15">
        <f t="shared" si="3"/>
        <v>431280.73333333334</v>
      </c>
      <c r="T15" s="16">
        <f t="shared" si="4"/>
        <v>1.9052399078287419</v>
      </c>
      <c r="U15" s="17">
        <v>150000</v>
      </c>
      <c r="V15" s="18">
        <f t="shared" si="5"/>
        <v>305802.16991237295</v>
      </c>
      <c r="W15" s="19">
        <f t="shared" si="6"/>
        <v>455802.16991237295</v>
      </c>
    </row>
    <row r="16" spans="1:23" ht="19.7" customHeight="1" x14ac:dyDescent="0.25">
      <c r="A16" s="3" t="s">
        <v>34</v>
      </c>
      <c r="B16" s="3" t="s">
        <v>35</v>
      </c>
      <c r="C16" s="3" t="s">
        <v>132</v>
      </c>
      <c r="D16" s="3" t="s">
        <v>135</v>
      </c>
      <c r="E16" s="14">
        <v>1</v>
      </c>
      <c r="F16" s="15">
        <v>4962.666666666667</v>
      </c>
      <c r="G16" s="15">
        <v>2416</v>
      </c>
      <c r="H16" s="15">
        <f t="shared" si="0"/>
        <v>7378.666666666667</v>
      </c>
      <c r="I16" s="15">
        <v>9323.6666666666661</v>
      </c>
      <c r="J16" s="15">
        <v>2306.6666666666665</v>
      </c>
      <c r="K16" s="15">
        <f t="shared" si="1"/>
        <v>3710.0666666666666</v>
      </c>
      <c r="L16" s="15">
        <v>330</v>
      </c>
      <c r="M16" s="15">
        <v>32122.666666666668</v>
      </c>
      <c r="N16" s="15">
        <f t="shared" si="2"/>
        <v>25764.133333333335</v>
      </c>
      <c r="O16" s="15">
        <v>2843.6666666666665</v>
      </c>
      <c r="P16" s="15">
        <v>23273</v>
      </c>
      <c r="Q16" s="15">
        <v>664</v>
      </c>
      <c r="R16" s="15">
        <v>252628</v>
      </c>
      <c r="S16" s="15">
        <f t="shared" si="3"/>
        <v>202235.2</v>
      </c>
      <c r="T16" s="16">
        <f t="shared" si="4"/>
        <v>2.2576633273765525</v>
      </c>
      <c r="U16" s="17">
        <v>150000</v>
      </c>
      <c r="V16" s="18">
        <f t="shared" si="5"/>
        <v>362368.19395103509</v>
      </c>
      <c r="W16" s="19">
        <f t="shared" si="6"/>
        <v>512368.19395103509</v>
      </c>
    </row>
    <row r="17" spans="1:23" ht="19.7" customHeight="1" x14ac:dyDescent="0.25">
      <c r="A17" s="3" t="s">
        <v>20</v>
      </c>
      <c r="B17" s="3" t="s">
        <v>21</v>
      </c>
      <c r="C17" s="3" t="s">
        <v>132</v>
      </c>
      <c r="D17" s="3" t="s">
        <v>135</v>
      </c>
      <c r="E17" s="14">
        <v>1</v>
      </c>
      <c r="F17" s="15">
        <v>12543</v>
      </c>
      <c r="G17" s="15">
        <v>2380</v>
      </c>
      <c r="H17" s="15">
        <f t="shared" si="0"/>
        <v>14923</v>
      </c>
      <c r="I17" s="15">
        <v>3044.3333333333335</v>
      </c>
      <c r="J17" s="15">
        <v>3783.6666666666665</v>
      </c>
      <c r="K17" s="15">
        <f t="shared" si="1"/>
        <v>3635.8</v>
      </c>
      <c r="L17" s="15">
        <v>312.33333333333331</v>
      </c>
      <c r="M17" s="15">
        <v>35550</v>
      </c>
      <c r="N17" s="15">
        <f t="shared" si="2"/>
        <v>28502.466666666667</v>
      </c>
      <c r="O17" s="15">
        <v>349.33333333333331</v>
      </c>
      <c r="P17" s="15">
        <v>7692</v>
      </c>
      <c r="Q17" s="15">
        <v>2490.6666666666665</v>
      </c>
      <c r="R17" s="15">
        <v>369907</v>
      </c>
      <c r="S17" s="15">
        <f t="shared" si="3"/>
        <v>296423.7333333334</v>
      </c>
      <c r="T17" s="16">
        <f t="shared" si="4"/>
        <v>1.9994379465960583</v>
      </c>
      <c r="U17" s="17">
        <v>150000</v>
      </c>
      <c r="V17" s="18">
        <f t="shared" si="5"/>
        <v>320921.50713503442</v>
      </c>
      <c r="W17" s="19">
        <f t="shared" si="6"/>
        <v>470921.50713503442</v>
      </c>
    </row>
    <row r="18" spans="1:23" ht="19.7" customHeight="1" x14ac:dyDescent="0.25">
      <c r="A18" s="3" t="s">
        <v>36</v>
      </c>
      <c r="B18" s="3" t="s">
        <v>37</v>
      </c>
      <c r="C18" s="3" t="s">
        <v>132</v>
      </c>
      <c r="D18" s="3" t="s">
        <v>138</v>
      </c>
      <c r="E18" s="14">
        <v>1</v>
      </c>
      <c r="F18" s="15">
        <v>3029.6666666666665</v>
      </c>
      <c r="G18" s="15">
        <v>524</v>
      </c>
      <c r="H18" s="15">
        <f t="shared" si="0"/>
        <v>3553.6666666666665</v>
      </c>
      <c r="I18" s="15">
        <v>3674</v>
      </c>
      <c r="J18" s="15">
        <v>1653</v>
      </c>
      <c r="K18" s="15">
        <f t="shared" si="1"/>
        <v>2057.2000000000003</v>
      </c>
      <c r="L18" s="15">
        <v>10578.333333333334</v>
      </c>
      <c r="M18" s="15">
        <v>18735.333333333332</v>
      </c>
      <c r="N18" s="15">
        <f t="shared" si="2"/>
        <v>17103.933333333334</v>
      </c>
      <c r="O18" s="15">
        <v>1430.3333333333333</v>
      </c>
      <c r="P18" s="15">
        <v>31996.666666666668</v>
      </c>
      <c r="Q18" s="15">
        <v>16795.666666666668</v>
      </c>
      <c r="R18" s="15">
        <v>181386.66666666666</v>
      </c>
      <c r="S18" s="15">
        <f t="shared" si="3"/>
        <v>148468.46666666667</v>
      </c>
      <c r="T18" s="16">
        <f t="shared" si="4"/>
        <v>1.5922011125115618</v>
      </c>
      <c r="U18" s="17">
        <v>150000</v>
      </c>
      <c r="V18" s="18">
        <f t="shared" si="5"/>
        <v>255557.60885662501</v>
      </c>
      <c r="W18" s="19">
        <f t="shared" si="6"/>
        <v>405557.60885662504</v>
      </c>
    </row>
    <row r="19" spans="1:23" ht="19.7" customHeight="1" x14ac:dyDescent="0.25">
      <c r="A19" s="3" t="s">
        <v>47</v>
      </c>
      <c r="B19" s="3" t="s">
        <v>48</v>
      </c>
      <c r="C19" s="3" t="s">
        <v>132</v>
      </c>
      <c r="D19" s="3" t="s">
        <v>141</v>
      </c>
      <c r="E19" s="14">
        <v>1</v>
      </c>
      <c r="F19" s="15">
        <v>1023.6666666666666</v>
      </c>
      <c r="G19" s="15">
        <v>624</v>
      </c>
      <c r="H19" s="15">
        <f t="shared" si="0"/>
        <v>1647.6666666666665</v>
      </c>
      <c r="I19" s="15">
        <v>1033.3333333333333</v>
      </c>
      <c r="J19" s="15">
        <v>966</v>
      </c>
      <c r="K19" s="15">
        <f t="shared" si="1"/>
        <v>979.4666666666667</v>
      </c>
      <c r="L19" s="15">
        <v>431.33333333333331</v>
      </c>
      <c r="M19" s="15">
        <v>3035</v>
      </c>
      <c r="N19" s="15">
        <f t="shared" si="2"/>
        <v>2514.2666666666669</v>
      </c>
      <c r="O19" s="15">
        <v>128.33333333333334</v>
      </c>
      <c r="P19" s="15">
        <v>713.33333333333337</v>
      </c>
      <c r="Q19" s="15">
        <v>2771.6666666666665</v>
      </c>
      <c r="R19" s="15">
        <v>46000.666666666664</v>
      </c>
      <c r="S19" s="15">
        <f t="shared" si="3"/>
        <v>37354.866666666669</v>
      </c>
      <c r="T19" s="16">
        <f t="shared" si="4"/>
        <v>0.27808630922119726</v>
      </c>
      <c r="U19" s="18">
        <v>150000</v>
      </c>
      <c r="V19" s="18">
        <f t="shared" si="5"/>
        <v>44634.482215774202</v>
      </c>
      <c r="W19" s="19">
        <f t="shared" si="6"/>
        <v>194634.48221577419</v>
      </c>
    </row>
    <row r="20" spans="1:23" ht="19.7" customHeight="1" x14ac:dyDescent="0.25">
      <c r="A20" s="3" t="s">
        <v>49</v>
      </c>
      <c r="B20" s="3" t="s">
        <v>50</v>
      </c>
      <c r="C20" s="3" t="s">
        <v>130</v>
      </c>
      <c r="D20" s="3" t="s">
        <v>141</v>
      </c>
      <c r="E20" s="14">
        <v>1</v>
      </c>
      <c r="F20" s="15">
        <v>185</v>
      </c>
      <c r="G20" s="15">
        <v>0</v>
      </c>
      <c r="H20" s="15">
        <f t="shared" si="0"/>
        <v>185</v>
      </c>
      <c r="I20" s="15">
        <v>185</v>
      </c>
      <c r="J20" s="15">
        <v>370</v>
      </c>
      <c r="K20" s="15">
        <f t="shared" si="1"/>
        <v>333</v>
      </c>
      <c r="L20" s="15">
        <v>129.33333333333334</v>
      </c>
      <c r="M20" s="15">
        <v>929</v>
      </c>
      <c r="N20" s="15">
        <f t="shared" si="2"/>
        <v>769.06666666666672</v>
      </c>
      <c r="O20" s="15">
        <v>2</v>
      </c>
      <c r="P20" s="15">
        <v>34.666666666666664</v>
      </c>
      <c r="Q20" s="15">
        <v>553.66666666666663</v>
      </c>
      <c r="R20" s="15">
        <v>21611</v>
      </c>
      <c r="S20" s="15">
        <f t="shared" si="3"/>
        <v>17399.533333333333</v>
      </c>
      <c r="T20" s="16">
        <f t="shared" si="4"/>
        <v>7.3826598167558405E-2</v>
      </c>
      <c r="U20" s="18">
        <v>150000</v>
      </c>
      <c r="V20" s="18">
        <f t="shared" si="5"/>
        <v>11849.601629758386</v>
      </c>
      <c r="W20" s="19">
        <f t="shared" si="6"/>
        <v>161849.6016297584</v>
      </c>
    </row>
    <row r="21" spans="1:23" ht="19.7" customHeight="1" x14ac:dyDescent="0.25">
      <c r="A21" s="3" t="s">
        <v>51</v>
      </c>
      <c r="B21" s="3" t="s">
        <v>52</v>
      </c>
      <c r="C21" s="3" t="s">
        <v>130</v>
      </c>
      <c r="D21" s="3" t="s">
        <v>141</v>
      </c>
      <c r="E21" s="14">
        <v>1</v>
      </c>
      <c r="F21" s="15">
        <v>116</v>
      </c>
      <c r="G21" s="15">
        <v>189</v>
      </c>
      <c r="H21" s="15">
        <f t="shared" si="0"/>
        <v>305</v>
      </c>
      <c r="I21" s="15">
        <v>20.666666666666668</v>
      </c>
      <c r="J21" s="15">
        <v>261</v>
      </c>
      <c r="K21" s="15">
        <f t="shared" si="1"/>
        <v>212.93333333333334</v>
      </c>
      <c r="L21" s="15">
        <v>315.33333333333331</v>
      </c>
      <c r="M21" s="15">
        <v>65</v>
      </c>
      <c r="N21" s="15">
        <f t="shared" si="2"/>
        <v>115.06666666666666</v>
      </c>
      <c r="O21" s="15">
        <v>71</v>
      </c>
      <c r="P21" s="15">
        <v>352.33333333333331</v>
      </c>
      <c r="Q21" s="15">
        <v>143.66666666666666</v>
      </c>
      <c r="R21" s="15">
        <v>86.333333333333329</v>
      </c>
      <c r="S21" s="15">
        <f t="shared" si="3"/>
        <v>97.8</v>
      </c>
      <c r="T21" s="16">
        <f t="shared" si="4"/>
        <v>5.0264278598167046E-2</v>
      </c>
      <c r="U21" s="18">
        <v>150000</v>
      </c>
      <c r="V21" s="18">
        <f t="shared" si="5"/>
        <v>8067.7112636783968</v>
      </c>
      <c r="W21" s="19">
        <f t="shared" si="6"/>
        <v>158067.71126367839</v>
      </c>
    </row>
    <row r="22" spans="1:23" ht="19.7" customHeight="1" x14ac:dyDescent="0.25">
      <c r="A22" s="3" t="s">
        <v>53</v>
      </c>
      <c r="B22" s="3" t="s">
        <v>54</v>
      </c>
      <c r="C22" s="3" t="s">
        <v>132</v>
      </c>
      <c r="D22" s="3" t="s">
        <v>141</v>
      </c>
      <c r="E22" s="14">
        <v>1</v>
      </c>
      <c r="F22" s="15">
        <v>1656</v>
      </c>
      <c r="G22" s="15">
        <v>433.66666666666669</v>
      </c>
      <c r="H22" s="15">
        <f t="shared" si="0"/>
        <v>2089.6666666666665</v>
      </c>
      <c r="I22" s="15">
        <v>6295.333333333333</v>
      </c>
      <c r="J22" s="15">
        <v>1284</v>
      </c>
      <c r="K22" s="15">
        <f t="shared" si="1"/>
        <v>2286.2666666666664</v>
      </c>
      <c r="L22" s="15">
        <v>364.66666666666669</v>
      </c>
      <c r="M22" s="15">
        <v>27298.333333333332</v>
      </c>
      <c r="N22" s="15">
        <f t="shared" si="2"/>
        <v>21911.600000000002</v>
      </c>
      <c r="O22" s="15">
        <v>282.33333333333331</v>
      </c>
      <c r="P22" s="15">
        <v>13578.666666666666</v>
      </c>
      <c r="Q22" s="15">
        <v>4505.666666666667</v>
      </c>
      <c r="R22" s="15">
        <v>489838.33333333331</v>
      </c>
      <c r="S22" s="15">
        <f t="shared" si="3"/>
        <v>392771.80000000005</v>
      </c>
      <c r="T22" s="16">
        <f t="shared" si="4"/>
        <v>1.51635556104155</v>
      </c>
      <c r="U22" s="18">
        <v>150000</v>
      </c>
      <c r="V22" s="18">
        <f t="shared" si="5"/>
        <v>243383.95339075648</v>
      </c>
      <c r="W22" s="19">
        <f t="shared" si="6"/>
        <v>393383.95339075651</v>
      </c>
    </row>
    <row r="23" spans="1:23" ht="19.7" customHeight="1" x14ac:dyDescent="0.25">
      <c r="A23" s="4" t="s">
        <v>61</v>
      </c>
      <c r="B23" s="3" t="s">
        <v>62</v>
      </c>
      <c r="C23" s="3" t="s">
        <v>130</v>
      </c>
      <c r="D23" s="3" t="s">
        <v>141</v>
      </c>
      <c r="E23" s="14">
        <v>1</v>
      </c>
      <c r="F23" s="15">
        <v>51</v>
      </c>
      <c r="G23" s="15">
        <v>0</v>
      </c>
      <c r="H23" s="15">
        <f t="shared" si="0"/>
        <v>51</v>
      </c>
      <c r="I23" s="15">
        <v>421.66666666666669</v>
      </c>
      <c r="J23" s="15">
        <v>155.33333333333334</v>
      </c>
      <c r="K23" s="15">
        <f t="shared" si="1"/>
        <v>208.60000000000002</v>
      </c>
      <c r="L23" s="15">
        <v>2572.3333333333335</v>
      </c>
      <c r="M23" s="15">
        <v>285</v>
      </c>
      <c r="N23" s="15">
        <f t="shared" si="2"/>
        <v>742.4666666666667</v>
      </c>
      <c r="O23" s="15">
        <v>3.3333333333333335</v>
      </c>
      <c r="P23" s="15">
        <v>282.33333333333331</v>
      </c>
      <c r="Q23" s="15">
        <v>22160.333333333332</v>
      </c>
      <c r="R23" s="15">
        <v>14598.666666666666</v>
      </c>
      <c r="S23" s="15">
        <f t="shared" si="3"/>
        <v>16111</v>
      </c>
      <c r="T23" s="16">
        <f t="shared" si="4"/>
        <v>6.0778971345466462E-2</v>
      </c>
      <c r="U23" s="18">
        <v>150000</v>
      </c>
      <c r="V23" s="18">
        <f t="shared" si="5"/>
        <v>9755.3810657194517</v>
      </c>
      <c r="W23" s="19">
        <f t="shared" si="6"/>
        <v>159755.38106571944</v>
      </c>
    </row>
    <row r="24" spans="1:23" ht="19.7" customHeight="1" x14ac:dyDescent="0.25">
      <c r="A24" s="3" t="s">
        <v>63</v>
      </c>
      <c r="B24" s="3" t="s">
        <v>64</v>
      </c>
      <c r="C24" s="3" t="s">
        <v>132</v>
      </c>
      <c r="D24" s="3" t="s">
        <v>141</v>
      </c>
      <c r="E24" s="14">
        <v>1</v>
      </c>
      <c r="F24" s="15">
        <v>1757</v>
      </c>
      <c r="G24" s="15">
        <v>301.33333333333331</v>
      </c>
      <c r="H24" s="15">
        <f t="shared" si="0"/>
        <v>2058.3333333333335</v>
      </c>
      <c r="I24" s="15">
        <v>1295</v>
      </c>
      <c r="J24" s="15">
        <v>2850</v>
      </c>
      <c r="K24" s="15">
        <f t="shared" si="1"/>
        <v>2539</v>
      </c>
      <c r="L24" s="15">
        <v>1243</v>
      </c>
      <c r="M24" s="15">
        <v>5050.666666666667</v>
      </c>
      <c r="N24" s="15">
        <f t="shared" si="2"/>
        <v>4289.1333333333341</v>
      </c>
      <c r="O24" s="15">
        <v>379.33333333333331</v>
      </c>
      <c r="P24" s="15">
        <v>3879.6666666666665</v>
      </c>
      <c r="Q24" s="15">
        <v>7281.666666666667</v>
      </c>
      <c r="R24" s="15">
        <v>84826</v>
      </c>
      <c r="S24" s="15">
        <f t="shared" si="3"/>
        <v>69317.133333333331</v>
      </c>
      <c r="T24" s="16">
        <f t="shared" si="4"/>
        <v>0.58973216486638336</v>
      </c>
      <c r="U24" s="18">
        <v>150000</v>
      </c>
      <c r="V24" s="18">
        <f t="shared" si="5"/>
        <v>94655.468291540645</v>
      </c>
      <c r="W24" s="19">
        <f t="shared" si="6"/>
        <v>244655.46829154063</v>
      </c>
    </row>
    <row r="25" spans="1:23" ht="19.7" customHeight="1" x14ac:dyDescent="0.25">
      <c r="A25" s="3" t="s">
        <v>97</v>
      </c>
      <c r="B25" s="3" t="s">
        <v>98</v>
      </c>
      <c r="C25" s="3" t="s">
        <v>132</v>
      </c>
      <c r="D25" s="3" t="s">
        <v>148</v>
      </c>
      <c r="E25" s="14">
        <v>1</v>
      </c>
      <c r="F25" s="15">
        <v>2932.6666666666665</v>
      </c>
      <c r="G25" s="15">
        <v>355</v>
      </c>
      <c r="H25" s="15">
        <f t="shared" si="0"/>
        <v>3287.6666666666665</v>
      </c>
      <c r="I25" s="15">
        <v>1786.3333333333333</v>
      </c>
      <c r="J25" s="15">
        <v>397.66666666666669</v>
      </c>
      <c r="K25" s="15">
        <f t="shared" si="1"/>
        <v>675.40000000000009</v>
      </c>
      <c r="L25" s="15">
        <v>70.333333333333329</v>
      </c>
      <c r="M25" s="15">
        <v>11663.666666666666</v>
      </c>
      <c r="N25" s="15">
        <f t="shared" si="2"/>
        <v>9345</v>
      </c>
      <c r="O25" s="15">
        <v>25.666666666666668</v>
      </c>
      <c r="P25" s="15">
        <v>3901.3333333333335</v>
      </c>
      <c r="Q25" s="15">
        <v>100.66666666666667</v>
      </c>
      <c r="R25" s="15">
        <v>47849</v>
      </c>
      <c r="S25" s="15">
        <f t="shared" si="3"/>
        <v>38299.333333333336</v>
      </c>
      <c r="T25" s="16">
        <f>0.2*(H25*100/H$59)+0.2*(K25*100/K$59)+0.2*(N25*100/N$59)+0.1*(O25*100/O$59)+0.1*(P25*100/P$59)+0.2*(S25*100/(S$59))</f>
        <v>0.45183159457468658</v>
      </c>
      <c r="U25" s="17">
        <v>150000</v>
      </c>
      <c r="V25" s="18">
        <f t="shared" si="5"/>
        <v>72521.618662381399</v>
      </c>
      <c r="W25" s="19">
        <f t="shared" si="6"/>
        <v>222521.6186623814</v>
      </c>
    </row>
    <row r="26" spans="1:23" ht="19.7" customHeight="1" x14ac:dyDescent="0.25">
      <c r="A26" s="3" t="s">
        <v>55</v>
      </c>
      <c r="B26" s="3" t="s">
        <v>56</v>
      </c>
      <c r="C26" s="3" t="s">
        <v>132</v>
      </c>
      <c r="D26" s="3" t="s">
        <v>142</v>
      </c>
      <c r="E26" s="14">
        <v>1</v>
      </c>
      <c r="F26" s="15">
        <v>6179.333333333333</v>
      </c>
      <c r="G26" s="15">
        <v>10384.666666666666</v>
      </c>
      <c r="H26" s="15">
        <f t="shared" si="0"/>
        <v>16564</v>
      </c>
      <c r="I26" s="15">
        <v>7564</v>
      </c>
      <c r="J26" s="15">
        <v>44007.333333333336</v>
      </c>
      <c r="K26" s="15">
        <f t="shared" si="1"/>
        <v>36718.666666666672</v>
      </c>
      <c r="L26" s="15">
        <v>2663.3333333333335</v>
      </c>
      <c r="M26" s="15">
        <v>98270</v>
      </c>
      <c r="N26" s="15">
        <f t="shared" si="2"/>
        <v>79148.666666666672</v>
      </c>
      <c r="O26" s="15">
        <v>341</v>
      </c>
      <c r="P26" s="15">
        <v>17353</v>
      </c>
      <c r="Q26" s="15">
        <v>28932.666666666668</v>
      </c>
      <c r="R26" s="15">
        <v>1443255.6666666667</v>
      </c>
      <c r="S26" s="15">
        <f t="shared" si="3"/>
        <v>1160391.0666666669</v>
      </c>
      <c r="T26" s="16">
        <f t="shared" si="4"/>
        <v>6.8163597998554568</v>
      </c>
      <c r="U26" s="17">
        <v>300000</v>
      </c>
      <c r="V26" s="18">
        <f t="shared" si="5"/>
        <v>1094065.6917452281</v>
      </c>
      <c r="W26" s="19">
        <f t="shared" si="6"/>
        <v>1394065.6917452281</v>
      </c>
    </row>
    <row r="27" spans="1:23" ht="19.7" customHeight="1" x14ac:dyDescent="0.25">
      <c r="A27" s="3" t="s">
        <v>83</v>
      </c>
      <c r="B27" s="3" t="s">
        <v>84</v>
      </c>
      <c r="C27" s="3" t="s">
        <v>132</v>
      </c>
      <c r="D27" s="3" t="s">
        <v>142</v>
      </c>
      <c r="E27" s="14">
        <v>1</v>
      </c>
      <c r="F27" s="15">
        <v>5973.666666666667</v>
      </c>
      <c r="G27" s="15">
        <v>1120.6666666666667</v>
      </c>
      <c r="H27" s="15">
        <f t="shared" si="0"/>
        <v>7094.3333333333339</v>
      </c>
      <c r="I27" s="15">
        <v>3569.6666666666665</v>
      </c>
      <c r="J27" s="15">
        <v>1526.3333333333333</v>
      </c>
      <c r="K27" s="15">
        <f t="shared" si="1"/>
        <v>1935</v>
      </c>
      <c r="L27" s="15">
        <v>550</v>
      </c>
      <c r="M27" s="15">
        <v>27358.333333333332</v>
      </c>
      <c r="N27" s="15">
        <f t="shared" si="2"/>
        <v>21996.666666666668</v>
      </c>
      <c r="O27" s="15">
        <v>364.66666666666669</v>
      </c>
      <c r="P27" s="15">
        <v>6679.333333333333</v>
      </c>
      <c r="Q27" s="15">
        <v>128.33333333333334</v>
      </c>
      <c r="R27" s="15">
        <v>502587.33333333331</v>
      </c>
      <c r="S27" s="15">
        <f t="shared" si="3"/>
        <v>402095.53333333338</v>
      </c>
      <c r="T27" s="16">
        <f t="shared" si="4"/>
        <v>1.6290954100014661</v>
      </c>
      <c r="U27" s="17">
        <v>150000</v>
      </c>
      <c r="V27" s="18">
        <f t="shared" si="5"/>
        <v>261479.35980433793</v>
      </c>
      <c r="W27" s="19">
        <f t="shared" si="6"/>
        <v>411479.35980433796</v>
      </c>
    </row>
    <row r="28" spans="1:23" ht="19.7" customHeight="1" x14ac:dyDescent="0.25">
      <c r="A28" s="6" t="s">
        <v>75</v>
      </c>
      <c r="B28" s="3" t="s">
        <v>76</v>
      </c>
      <c r="C28" s="6" t="s">
        <v>132</v>
      </c>
      <c r="D28" s="6" t="s">
        <v>144</v>
      </c>
      <c r="E28" s="21">
        <v>1</v>
      </c>
      <c r="F28" s="15">
        <v>66242</v>
      </c>
      <c r="G28" s="15">
        <v>18341</v>
      </c>
      <c r="H28" s="15">
        <f t="shared" si="0"/>
        <v>84583</v>
      </c>
      <c r="I28" s="15">
        <v>80039</v>
      </c>
      <c r="J28" s="15">
        <v>65045.666666666664</v>
      </c>
      <c r="K28" s="15">
        <f t="shared" si="1"/>
        <v>68044.333333333328</v>
      </c>
      <c r="L28" s="15">
        <v>112902.66666666667</v>
      </c>
      <c r="M28" s="15">
        <v>348094</v>
      </c>
      <c r="N28" s="15">
        <f t="shared" si="2"/>
        <v>301055.73333333334</v>
      </c>
      <c r="O28" s="15">
        <v>10757.666666666666</v>
      </c>
      <c r="P28" s="15">
        <v>114446.66666666667</v>
      </c>
      <c r="Q28" s="15">
        <v>187235.66666666666</v>
      </c>
      <c r="R28" s="15">
        <v>2960529.6666666665</v>
      </c>
      <c r="S28" s="15">
        <f t="shared" si="3"/>
        <v>2405870.8666666667</v>
      </c>
      <c r="T28" s="16">
        <f t="shared" si="4"/>
        <v>20.967109784254291</v>
      </c>
      <c r="U28" s="17">
        <v>1800000</v>
      </c>
      <c r="V28" s="18">
        <f t="shared" si="5"/>
        <v>3365343.9876361494</v>
      </c>
      <c r="W28" s="19">
        <f t="shared" si="6"/>
        <v>5165343.9876361489</v>
      </c>
    </row>
    <row r="29" spans="1:23" ht="19.7" customHeight="1" x14ac:dyDescent="0.25">
      <c r="A29" s="3" t="s">
        <v>89</v>
      </c>
      <c r="B29" s="3" t="s">
        <v>90</v>
      </c>
      <c r="C29" s="3" t="s">
        <v>143</v>
      </c>
      <c r="D29" s="3" t="s">
        <v>144</v>
      </c>
      <c r="E29" s="21">
        <v>1</v>
      </c>
      <c r="F29" s="15">
        <v>1545</v>
      </c>
      <c r="G29" s="15">
        <v>322.66666666666669</v>
      </c>
      <c r="H29" s="15">
        <f t="shared" si="0"/>
        <v>1867.6666666666667</v>
      </c>
      <c r="I29" s="15">
        <v>1056</v>
      </c>
      <c r="J29" s="15">
        <v>893</v>
      </c>
      <c r="K29" s="15">
        <f t="shared" si="1"/>
        <v>925.60000000000014</v>
      </c>
      <c r="L29" s="15">
        <v>422.33333333333331</v>
      </c>
      <c r="M29" s="15">
        <v>6437</v>
      </c>
      <c r="N29" s="15">
        <f t="shared" si="2"/>
        <v>5234.0666666666666</v>
      </c>
      <c r="O29" s="15">
        <v>640</v>
      </c>
      <c r="P29" s="15">
        <v>6479.333333333333</v>
      </c>
      <c r="Q29" s="15">
        <v>1240.3333333333333</v>
      </c>
      <c r="R29" s="15">
        <v>4155.333333333333</v>
      </c>
      <c r="S29" s="15">
        <f t="shared" si="3"/>
        <v>3572.333333333333</v>
      </c>
      <c r="T29" s="16">
        <f t="shared" si="4"/>
        <v>0.4611530707103153</v>
      </c>
      <c r="U29" s="17">
        <v>150000</v>
      </c>
      <c r="V29" s="18">
        <f t="shared" si="5"/>
        <v>74017.770205999972</v>
      </c>
      <c r="W29" s="19">
        <f t="shared" si="6"/>
        <v>224017.77020599996</v>
      </c>
    </row>
    <row r="30" spans="1:23" ht="19.7" customHeight="1" x14ac:dyDescent="0.25">
      <c r="A30" s="5" t="s">
        <v>69</v>
      </c>
      <c r="B30" s="3" t="s">
        <v>70</v>
      </c>
      <c r="C30" s="3" t="s">
        <v>143</v>
      </c>
      <c r="D30" s="3" t="s">
        <v>144</v>
      </c>
      <c r="E30" s="20">
        <v>1</v>
      </c>
      <c r="F30" s="15">
        <v>197.33333333333334</v>
      </c>
      <c r="G30" s="15">
        <v>1.6666666666666667</v>
      </c>
      <c r="H30" s="15">
        <f t="shared" si="0"/>
        <v>199</v>
      </c>
      <c r="I30" s="15">
        <v>336.66666666666669</v>
      </c>
      <c r="J30" s="15">
        <v>519.33333333333337</v>
      </c>
      <c r="K30" s="15">
        <f t="shared" si="1"/>
        <v>482.80000000000007</v>
      </c>
      <c r="L30" s="15">
        <v>0</v>
      </c>
      <c r="M30" s="15">
        <v>2916.3333333333335</v>
      </c>
      <c r="N30" s="15">
        <f t="shared" si="2"/>
        <v>2333.0666666666671</v>
      </c>
      <c r="O30" s="15">
        <v>18</v>
      </c>
      <c r="P30" s="15">
        <v>650</v>
      </c>
      <c r="Q30" s="15">
        <v>0</v>
      </c>
      <c r="R30" s="15">
        <v>16044</v>
      </c>
      <c r="S30" s="15">
        <f t="shared" si="3"/>
        <v>12835.2</v>
      </c>
      <c r="T30" s="16">
        <f t="shared" si="4"/>
        <v>0.11272977118339149</v>
      </c>
      <c r="U30" s="17">
        <v>150000</v>
      </c>
      <c r="V30" s="18">
        <f t="shared" si="5"/>
        <v>18093.78887139347</v>
      </c>
      <c r="W30" s="19">
        <f t="shared" si="6"/>
        <v>168093.78887139348</v>
      </c>
    </row>
    <row r="31" spans="1:23" ht="19.7" customHeight="1" x14ac:dyDescent="0.25">
      <c r="A31" s="5" t="s">
        <v>151</v>
      </c>
      <c r="B31" s="3" t="s">
        <v>152</v>
      </c>
      <c r="C31" s="3" t="s">
        <v>147</v>
      </c>
      <c r="D31" s="3" t="s">
        <v>144</v>
      </c>
      <c r="E31" s="20">
        <v>1</v>
      </c>
      <c r="F31" s="15">
        <v>225</v>
      </c>
      <c r="G31" s="15">
        <v>253</v>
      </c>
      <c r="H31" s="15">
        <f t="shared" si="0"/>
        <v>478</v>
      </c>
      <c r="I31" s="15">
        <v>1495.6666666666667</v>
      </c>
      <c r="J31" s="15">
        <v>264</v>
      </c>
      <c r="K31" s="15">
        <f t="shared" si="1"/>
        <v>510.33333333333337</v>
      </c>
      <c r="L31" s="15">
        <v>47</v>
      </c>
      <c r="M31" s="15">
        <v>6870.333333333333</v>
      </c>
      <c r="N31" s="15">
        <f t="shared" si="2"/>
        <v>5505.6666666666661</v>
      </c>
      <c r="O31" s="15">
        <v>33.333333333333336</v>
      </c>
      <c r="P31" s="15">
        <v>629</v>
      </c>
      <c r="Q31" s="15">
        <v>67</v>
      </c>
      <c r="R31" s="15">
        <v>75259</v>
      </c>
      <c r="S31" s="15">
        <f t="shared" si="3"/>
        <v>60220.600000000006</v>
      </c>
      <c r="T31" s="16">
        <f t="shared" si="4"/>
        <v>0.257490320890153</v>
      </c>
      <c r="U31" s="17">
        <v>150000</v>
      </c>
      <c r="V31" s="18">
        <f t="shared" si="5"/>
        <v>41328.705396149977</v>
      </c>
      <c r="W31" s="19">
        <f t="shared" si="6"/>
        <v>191328.70539614998</v>
      </c>
    </row>
    <row r="32" spans="1:23" ht="19.7" customHeight="1" x14ac:dyDescent="0.25">
      <c r="A32" s="3" t="s">
        <v>71</v>
      </c>
      <c r="B32" s="3" t="s">
        <v>72</v>
      </c>
      <c r="C32" s="3" t="s">
        <v>143</v>
      </c>
      <c r="D32" s="3" t="s">
        <v>144</v>
      </c>
      <c r="E32" s="21">
        <v>1</v>
      </c>
      <c r="F32" s="15">
        <v>925.33333333333337</v>
      </c>
      <c r="G32" s="15">
        <v>260.66666666666669</v>
      </c>
      <c r="H32" s="15">
        <f t="shared" si="0"/>
        <v>1186</v>
      </c>
      <c r="I32" s="15">
        <v>0</v>
      </c>
      <c r="J32" s="15">
        <v>767.33333333333337</v>
      </c>
      <c r="K32" s="15">
        <f t="shared" si="1"/>
        <v>613.86666666666667</v>
      </c>
      <c r="L32" s="15">
        <v>690.33333333333337</v>
      </c>
      <c r="M32" s="15">
        <v>1730.6666666666667</v>
      </c>
      <c r="N32" s="15">
        <f t="shared" si="2"/>
        <v>1522.6000000000001</v>
      </c>
      <c r="O32" s="15">
        <v>316.66666666666669</v>
      </c>
      <c r="P32" s="15">
        <v>681</v>
      </c>
      <c r="Q32" s="15">
        <v>644.33333333333337</v>
      </c>
      <c r="R32" s="15">
        <v>12234.666666666666</v>
      </c>
      <c r="S32" s="15">
        <f t="shared" si="3"/>
        <v>9916.6</v>
      </c>
      <c r="T32" s="16">
        <f t="shared" si="4"/>
        <v>0.21046957955655074</v>
      </c>
      <c r="U32" s="17">
        <v>150000</v>
      </c>
      <c r="V32" s="18">
        <f t="shared" si="5"/>
        <v>33781.600870562594</v>
      </c>
      <c r="W32" s="19">
        <f t="shared" si="6"/>
        <v>183781.6008705626</v>
      </c>
    </row>
    <row r="33" spans="1:23" ht="19.7" customHeight="1" x14ac:dyDescent="0.25">
      <c r="A33" s="3" t="s">
        <v>73</v>
      </c>
      <c r="B33" s="3" t="s">
        <v>74</v>
      </c>
      <c r="C33" s="3" t="s">
        <v>130</v>
      </c>
      <c r="D33" s="3" t="s">
        <v>144</v>
      </c>
      <c r="E33" s="14">
        <v>1</v>
      </c>
      <c r="F33" s="15">
        <v>9634.6666666666661</v>
      </c>
      <c r="G33" s="15">
        <v>0</v>
      </c>
      <c r="H33" s="15">
        <f t="shared" si="0"/>
        <v>9634.6666666666661</v>
      </c>
      <c r="I33" s="15">
        <v>9227.3333333333339</v>
      </c>
      <c r="J33" s="15">
        <v>6932.666666666667</v>
      </c>
      <c r="K33" s="15">
        <f t="shared" si="1"/>
        <v>7391.6000000000013</v>
      </c>
      <c r="L33" s="15">
        <v>0</v>
      </c>
      <c r="M33" s="15">
        <v>21963.333333333332</v>
      </c>
      <c r="N33" s="15">
        <f t="shared" si="2"/>
        <v>17570.666666666668</v>
      </c>
      <c r="O33" s="15">
        <v>100</v>
      </c>
      <c r="P33" s="15">
        <v>4208.666666666667</v>
      </c>
      <c r="Q33" s="15">
        <v>0</v>
      </c>
      <c r="R33" s="15">
        <v>387043.66666666669</v>
      </c>
      <c r="S33" s="15">
        <f t="shared" si="3"/>
        <v>309634.93333333335</v>
      </c>
      <c r="T33" s="16">
        <f t="shared" si="4"/>
        <v>1.8068317538405865</v>
      </c>
      <c r="U33" s="17">
        <v>150000</v>
      </c>
      <c r="V33" s="18">
        <f t="shared" si="5"/>
        <v>290007.08452549163</v>
      </c>
      <c r="W33" s="19">
        <f t="shared" si="6"/>
        <v>440007.08452549163</v>
      </c>
    </row>
    <row r="34" spans="1:23" ht="19.7" customHeight="1" x14ac:dyDescent="0.25">
      <c r="A34" s="3" t="s">
        <v>91</v>
      </c>
      <c r="B34" s="3" t="s">
        <v>92</v>
      </c>
      <c r="C34" s="3" t="s">
        <v>143</v>
      </c>
      <c r="D34" s="3" t="s">
        <v>144</v>
      </c>
      <c r="E34" s="21">
        <v>1</v>
      </c>
      <c r="F34" s="15">
        <v>307</v>
      </c>
      <c r="G34" s="15">
        <v>307</v>
      </c>
      <c r="H34" s="15">
        <f t="shared" si="0"/>
        <v>614</v>
      </c>
      <c r="I34" s="15">
        <v>0</v>
      </c>
      <c r="J34" s="15">
        <v>355</v>
      </c>
      <c r="K34" s="15">
        <f t="shared" si="1"/>
        <v>284</v>
      </c>
      <c r="L34" s="15">
        <v>0</v>
      </c>
      <c r="M34" s="15">
        <v>3062.6666666666665</v>
      </c>
      <c r="N34" s="15">
        <f t="shared" si="2"/>
        <v>2450.1333333333332</v>
      </c>
      <c r="O34" s="15">
        <v>75.333333333333329</v>
      </c>
      <c r="P34" s="15">
        <v>236.33333333333334</v>
      </c>
      <c r="Q34" s="15">
        <v>428.66666666666669</v>
      </c>
      <c r="R34" s="15">
        <v>22213.333333333332</v>
      </c>
      <c r="S34" s="15">
        <f t="shared" si="3"/>
        <v>17856.400000000001</v>
      </c>
      <c r="T34" s="16">
        <f t="shared" si="4"/>
        <v>0.13207268825701629</v>
      </c>
      <c r="U34" s="17">
        <v>150000</v>
      </c>
      <c r="V34" s="18">
        <f t="shared" si="5"/>
        <v>21198.440411204301</v>
      </c>
      <c r="W34" s="19">
        <f t="shared" si="6"/>
        <v>171198.4404112043</v>
      </c>
    </row>
    <row r="35" spans="1:23" ht="19.7" customHeight="1" x14ac:dyDescent="0.25">
      <c r="A35" s="3" t="s">
        <v>93</v>
      </c>
      <c r="B35" s="3" t="s">
        <v>94</v>
      </c>
      <c r="C35" s="3" t="s">
        <v>130</v>
      </c>
      <c r="D35" s="3" t="s">
        <v>144</v>
      </c>
      <c r="E35" s="14">
        <v>1</v>
      </c>
      <c r="F35" s="15">
        <v>20238.333333333332</v>
      </c>
      <c r="G35" s="15">
        <v>13.333333333333334</v>
      </c>
      <c r="H35" s="15">
        <f t="shared" si="0"/>
        <v>20251.666666666664</v>
      </c>
      <c r="I35" s="15">
        <v>16263</v>
      </c>
      <c r="J35" s="15">
        <v>9836</v>
      </c>
      <c r="K35" s="15">
        <f t="shared" si="1"/>
        <v>11121.400000000001</v>
      </c>
      <c r="L35" s="15">
        <v>10724.333333333334</v>
      </c>
      <c r="M35" s="15">
        <v>90905.666666666672</v>
      </c>
      <c r="N35" s="15">
        <f t="shared" si="2"/>
        <v>74869.400000000009</v>
      </c>
      <c r="O35" s="15">
        <v>6058</v>
      </c>
      <c r="P35" s="15">
        <v>56402.666666666664</v>
      </c>
      <c r="Q35" s="15">
        <v>0</v>
      </c>
      <c r="R35" s="15">
        <v>518763</v>
      </c>
      <c r="S35" s="15">
        <f t="shared" si="3"/>
        <v>415010.4</v>
      </c>
      <c r="T35" s="16">
        <f t="shared" si="4"/>
        <v>5.5950076914715909</v>
      </c>
      <c r="U35" s="17">
        <v>150000</v>
      </c>
      <c r="V35" s="18">
        <f t="shared" si="5"/>
        <v>898031.52122626232</v>
      </c>
      <c r="W35" s="19">
        <f t="shared" si="6"/>
        <v>1048031.5212262623</v>
      </c>
    </row>
    <row r="36" spans="1:23" ht="19.7" customHeight="1" x14ac:dyDescent="0.25">
      <c r="A36" s="3" t="s">
        <v>95</v>
      </c>
      <c r="B36" s="3" t="s">
        <v>96</v>
      </c>
      <c r="C36" s="3" t="s">
        <v>147</v>
      </c>
      <c r="D36" s="3" t="s">
        <v>144</v>
      </c>
      <c r="E36" s="14">
        <v>1</v>
      </c>
      <c r="F36" s="15">
        <v>1161.3333333333333</v>
      </c>
      <c r="G36" s="15">
        <v>0</v>
      </c>
      <c r="H36" s="15">
        <f t="shared" si="0"/>
        <v>1161.3333333333333</v>
      </c>
      <c r="I36" s="15">
        <v>2350</v>
      </c>
      <c r="J36" s="15">
        <v>316.66666666666669</v>
      </c>
      <c r="K36" s="15">
        <f t="shared" si="1"/>
        <v>723.33333333333337</v>
      </c>
      <c r="L36" s="15">
        <v>896.33333333333337</v>
      </c>
      <c r="M36" s="15">
        <v>16477</v>
      </c>
      <c r="N36" s="15">
        <f t="shared" si="2"/>
        <v>13360.866666666667</v>
      </c>
      <c r="O36" s="15">
        <v>418.33333333333331</v>
      </c>
      <c r="P36" s="15">
        <v>12233.666666666666</v>
      </c>
      <c r="Q36" s="15">
        <v>0.66666666666666663</v>
      </c>
      <c r="R36" s="15">
        <v>60537</v>
      </c>
      <c r="S36" s="15">
        <f t="shared" si="3"/>
        <v>48429.733333333337</v>
      </c>
      <c r="T36" s="16">
        <f t="shared" si="4"/>
        <v>0.65333271065675569</v>
      </c>
      <c r="U36" s="17">
        <v>150000</v>
      </c>
      <c r="V36" s="18">
        <f t="shared" si="5"/>
        <v>104863.72859009374</v>
      </c>
      <c r="W36" s="19">
        <f t="shared" si="6"/>
        <v>254863.72859009373</v>
      </c>
    </row>
    <row r="37" spans="1:23" ht="19.7" customHeight="1" x14ac:dyDescent="0.25">
      <c r="A37" s="3" t="s">
        <v>99</v>
      </c>
      <c r="B37" s="3" t="s">
        <v>100</v>
      </c>
      <c r="C37" s="3" t="s">
        <v>132</v>
      </c>
      <c r="D37" s="3" t="s">
        <v>149</v>
      </c>
      <c r="E37" s="14">
        <v>1</v>
      </c>
      <c r="F37" s="15">
        <v>289</v>
      </c>
      <c r="G37" s="15">
        <v>19</v>
      </c>
      <c r="H37" s="15">
        <f t="shared" si="0"/>
        <v>308</v>
      </c>
      <c r="I37" s="15">
        <v>519.33333333333337</v>
      </c>
      <c r="J37" s="15">
        <v>76</v>
      </c>
      <c r="K37" s="15">
        <f>(0.2*I37)+(0.8*J37)</f>
        <v>164.66666666666669</v>
      </c>
      <c r="L37" s="15">
        <v>57.666666666666664</v>
      </c>
      <c r="M37" s="15">
        <v>1156.3333333333333</v>
      </c>
      <c r="N37" s="15">
        <f t="shared" si="2"/>
        <v>936.59999999999991</v>
      </c>
      <c r="O37" s="15">
        <v>5</v>
      </c>
      <c r="P37" s="15">
        <v>1286</v>
      </c>
      <c r="Q37" s="15">
        <v>1128.6666666666667</v>
      </c>
      <c r="R37" s="15">
        <v>46878.666666666664</v>
      </c>
      <c r="S37" s="15">
        <f>(0.2*Q37)+(0.8*R37)</f>
        <v>37728.666666666664</v>
      </c>
      <c r="T37" s="16">
        <f t="shared" si="4"/>
        <v>0.12418892861180177</v>
      </c>
      <c r="U37" s="17">
        <v>150000</v>
      </c>
      <c r="V37" s="18">
        <f t="shared" si="5"/>
        <v>19933.05078931585</v>
      </c>
      <c r="W37" s="19">
        <f t="shared" si="6"/>
        <v>169933.05078931584</v>
      </c>
    </row>
    <row r="38" spans="1:23" ht="19.7" customHeight="1" x14ac:dyDescent="0.25">
      <c r="A38" s="3" t="s">
        <v>14</v>
      </c>
      <c r="B38" s="3" t="s">
        <v>15</v>
      </c>
      <c r="C38" s="3" t="s">
        <v>130</v>
      </c>
      <c r="D38" s="3" t="s">
        <v>133</v>
      </c>
      <c r="E38" s="21">
        <v>1</v>
      </c>
      <c r="F38" s="22">
        <v>298.33333333333331</v>
      </c>
      <c r="G38" s="22">
        <v>198.33333333333334</v>
      </c>
      <c r="H38" s="15">
        <f t="shared" si="0"/>
        <v>496.66666666666663</v>
      </c>
      <c r="I38" s="22">
        <v>532.33333333333337</v>
      </c>
      <c r="J38" s="22">
        <v>152.33333333333334</v>
      </c>
      <c r="K38" s="15">
        <f t="shared" si="1"/>
        <v>228.33333333333337</v>
      </c>
      <c r="L38" s="22">
        <v>542</v>
      </c>
      <c r="M38" s="22">
        <v>1250</v>
      </c>
      <c r="N38" s="15">
        <f>(0.2*L38)+(0.8*M38)</f>
        <v>1108.4000000000001</v>
      </c>
      <c r="O38" s="22">
        <v>48.666666666666664</v>
      </c>
      <c r="P38" s="22">
        <v>1476</v>
      </c>
      <c r="Q38" s="22">
        <v>3301.6666666666665</v>
      </c>
      <c r="R38" s="22">
        <v>32518.666666666668</v>
      </c>
      <c r="S38" s="15">
        <f t="shared" si="3"/>
        <v>26675.266666666666</v>
      </c>
      <c r="T38" s="16">
        <f>0.2*(H38*100/H$59)+0.2*(K38*100/K$59)+0.2*(N38*100/N$59)+0.1*(O38*100/O$59)+0.1*(P38*100/P$59)+0.2*(S38*100/(S$59))</f>
        <v>0.13212860880158397</v>
      </c>
      <c r="U38" s="27">
        <v>150000</v>
      </c>
      <c r="V38" s="18">
        <f t="shared" si="5"/>
        <v>21207.415986301807</v>
      </c>
      <c r="W38" s="19">
        <f>U38+V38</f>
        <v>171207.41598630181</v>
      </c>
    </row>
    <row r="39" spans="1:23" ht="19.7" customHeight="1" x14ac:dyDescent="0.25">
      <c r="A39" s="3" t="s">
        <v>79</v>
      </c>
      <c r="B39" s="3" t="s">
        <v>80</v>
      </c>
      <c r="C39" s="3" t="s">
        <v>130</v>
      </c>
      <c r="D39" s="3" t="s">
        <v>133</v>
      </c>
      <c r="E39" s="14">
        <v>1</v>
      </c>
      <c r="F39" s="15">
        <v>498.33333333333331</v>
      </c>
      <c r="G39" s="15">
        <v>2140</v>
      </c>
      <c r="H39" s="15">
        <f t="shared" si="0"/>
        <v>2638.3333333333335</v>
      </c>
      <c r="I39" s="15">
        <v>1159</v>
      </c>
      <c r="J39" s="15">
        <v>9584.6666666666661</v>
      </c>
      <c r="K39" s="15">
        <f t="shared" si="1"/>
        <v>7899.5333333333338</v>
      </c>
      <c r="L39" s="15">
        <v>373</v>
      </c>
      <c r="M39" s="15">
        <v>11354.666666666666</v>
      </c>
      <c r="N39" s="15">
        <f t="shared" si="2"/>
        <v>9158.3333333333339</v>
      </c>
      <c r="O39" s="15">
        <v>66.666666666666671</v>
      </c>
      <c r="P39" s="15">
        <v>635.66666666666663</v>
      </c>
      <c r="Q39" s="15">
        <v>1352</v>
      </c>
      <c r="R39" s="15">
        <v>89800</v>
      </c>
      <c r="S39" s="15">
        <f t="shared" si="3"/>
        <v>72110.399999999994</v>
      </c>
      <c r="T39" s="16">
        <f t="shared" si="4"/>
        <v>0.95746081438916109</v>
      </c>
      <c r="U39" s="17">
        <v>150000</v>
      </c>
      <c r="V39" s="18">
        <f t="shared" si="5"/>
        <v>153678.07142983266</v>
      </c>
      <c r="W39" s="19">
        <f t="shared" si="6"/>
        <v>303678.07142983266</v>
      </c>
    </row>
    <row r="40" spans="1:23" ht="19.7" customHeight="1" x14ac:dyDescent="0.25">
      <c r="A40" s="3" t="s">
        <v>81</v>
      </c>
      <c r="B40" s="3" t="s">
        <v>82</v>
      </c>
      <c r="C40" s="3" t="s">
        <v>132</v>
      </c>
      <c r="D40" s="3" t="s">
        <v>133</v>
      </c>
      <c r="E40" s="14">
        <v>1</v>
      </c>
      <c r="F40" s="15">
        <v>4447.333333333333</v>
      </c>
      <c r="G40" s="15">
        <v>541</v>
      </c>
      <c r="H40" s="15">
        <f t="shared" si="0"/>
        <v>4988.333333333333</v>
      </c>
      <c r="I40" s="15">
        <v>2436</v>
      </c>
      <c r="J40" s="15">
        <v>3720</v>
      </c>
      <c r="K40" s="15">
        <f t="shared" si="1"/>
        <v>3463.2</v>
      </c>
      <c r="L40" s="15">
        <v>4556.666666666667</v>
      </c>
      <c r="M40" s="15">
        <v>12687</v>
      </c>
      <c r="N40" s="15">
        <f t="shared" si="2"/>
        <v>11060.933333333334</v>
      </c>
      <c r="O40" s="15">
        <v>819.66666666666663</v>
      </c>
      <c r="P40" s="15">
        <v>6582.666666666667</v>
      </c>
      <c r="Q40" s="15">
        <v>13368.666666666666</v>
      </c>
      <c r="R40" s="15">
        <v>77411</v>
      </c>
      <c r="S40" s="15">
        <f t="shared" si="3"/>
        <v>64602.53333333334</v>
      </c>
      <c r="T40" s="16">
        <f t="shared" si="4"/>
        <v>1.0028935930163596</v>
      </c>
      <c r="U40" s="17">
        <v>150000</v>
      </c>
      <c r="V40" s="18">
        <f t="shared" si="5"/>
        <v>160970.29863558081</v>
      </c>
      <c r="W40" s="19">
        <f t="shared" si="6"/>
        <v>310970.29863558081</v>
      </c>
    </row>
    <row r="41" spans="1:23" ht="19.7" customHeight="1" x14ac:dyDescent="0.25">
      <c r="A41" s="3" t="s">
        <v>26</v>
      </c>
      <c r="B41" s="3" t="s">
        <v>27</v>
      </c>
      <c r="C41" s="3" t="s">
        <v>130</v>
      </c>
      <c r="D41" s="3" t="s">
        <v>137</v>
      </c>
      <c r="E41" s="14">
        <v>1</v>
      </c>
      <c r="F41" s="15">
        <v>5051</v>
      </c>
      <c r="G41" s="15">
        <v>3957</v>
      </c>
      <c r="H41" s="15">
        <f t="shared" si="0"/>
        <v>9008</v>
      </c>
      <c r="I41" s="15">
        <v>6979</v>
      </c>
      <c r="J41" s="15">
        <v>5190.333333333333</v>
      </c>
      <c r="K41" s="15">
        <f t="shared" si="1"/>
        <v>5548.0666666666666</v>
      </c>
      <c r="L41" s="15">
        <v>8419.3333333333339</v>
      </c>
      <c r="M41" s="15">
        <v>19326.333333333332</v>
      </c>
      <c r="N41" s="15">
        <f t="shared" si="2"/>
        <v>17144.933333333334</v>
      </c>
      <c r="O41" s="15">
        <v>1108</v>
      </c>
      <c r="P41" s="15">
        <v>13489.666666666666</v>
      </c>
      <c r="Q41" s="15">
        <v>15208.333333333334</v>
      </c>
      <c r="R41" s="15">
        <v>97171.666666666672</v>
      </c>
      <c r="S41" s="15">
        <f t="shared" si="3"/>
        <v>80779.000000000015</v>
      </c>
      <c r="T41" s="16">
        <f t="shared" si="4"/>
        <v>1.6020521756336155</v>
      </c>
      <c r="U41" s="18">
        <v>150000</v>
      </c>
      <c r="V41" s="18">
        <f>+T41*V$59/100</f>
        <v>257138.76221494452</v>
      </c>
      <c r="W41" s="19">
        <f t="shared" si="6"/>
        <v>407138.76221494452</v>
      </c>
    </row>
    <row r="42" spans="1:23" ht="19.7" customHeight="1" x14ac:dyDescent="0.25">
      <c r="A42" s="3" t="s">
        <v>28</v>
      </c>
      <c r="B42" s="3" t="s">
        <v>29</v>
      </c>
      <c r="C42" s="3" t="s">
        <v>132</v>
      </c>
      <c r="D42" s="3" t="s">
        <v>137</v>
      </c>
      <c r="E42" s="14">
        <v>1</v>
      </c>
      <c r="F42" s="15">
        <v>19609.666666666668</v>
      </c>
      <c r="G42" s="15">
        <v>3394.3333333333335</v>
      </c>
      <c r="H42" s="15">
        <f t="shared" si="0"/>
        <v>23004</v>
      </c>
      <c r="I42" s="15">
        <v>9693.6666666666661</v>
      </c>
      <c r="J42" s="15">
        <v>4795.333333333333</v>
      </c>
      <c r="K42" s="15">
        <f t="shared" si="1"/>
        <v>5775</v>
      </c>
      <c r="L42" s="15">
        <v>3839</v>
      </c>
      <c r="M42" s="15">
        <v>165320.33333333334</v>
      </c>
      <c r="N42" s="15">
        <f t="shared" si="2"/>
        <v>133024.06666666668</v>
      </c>
      <c r="O42" s="15">
        <v>906</v>
      </c>
      <c r="P42" s="15">
        <v>62281.666666666664</v>
      </c>
      <c r="Q42" s="15">
        <v>33993.666666666664</v>
      </c>
      <c r="R42" s="15">
        <v>1767442.6666666667</v>
      </c>
      <c r="S42" s="15">
        <f t="shared" si="3"/>
        <v>1420752.8666666669</v>
      </c>
      <c r="T42" s="16">
        <f t="shared" si="4"/>
        <v>6.9044071291122195</v>
      </c>
      <c r="U42" s="18">
        <v>150000</v>
      </c>
      <c r="V42" s="18">
        <f t="shared" si="5"/>
        <v>1108197.8040482879</v>
      </c>
      <c r="W42" s="19">
        <f t="shared" si="6"/>
        <v>1258197.8040482879</v>
      </c>
    </row>
    <row r="43" spans="1:23" ht="19.7" customHeight="1" x14ac:dyDescent="0.25">
      <c r="A43" s="3" t="s">
        <v>85</v>
      </c>
      <c r="B43" s="3" t="s">
        <v>86</v>
      </c>
      <c r="C43" s="3" t="s">
        <v>132</v>
      </c>
      <c r="D43" s="3" t="s">
        <v>137</v>
      </c>
      <c r="E43" s="21">
        <v>1</v>
      </c>
      <c r="F43" s="15">
        <v>1116</v>
      </c>
      <c r="G43" s="15">
        <v>0</v>
      </c>
      <c r="H43" s="15">
        <f t="shared" si="0"/>
        <v>1116</v>
      </c>
      <c r="I43" s="15">
        <v>2828</v>
      </c>
      <c r="J43" s="15">
        <v>220.66666666666666</v>
      </c>
      <c r="K43" s="15">
        <f t="shared" si="1"/>
        <v>742.13333333333333</v>
      </c>
      <c r="L43" s="15">
        <v>0</v>
      </c>
      <c r="M43" s="15">
        <v>8315.3333333333339</v>
      </c>
      <c r="N43" s="15">
        <f t="shared" si="2"/>
        <v>6652.2666666666673</v>
      </c>
      <c r="O43" s="15">
        <v>299</v>
      </c>
      <c r="P43" s="15">
        <v>7189.666666666667</v>
      </c>
      <c r="Q43" s="15">
        <v>0</v>
      </c>
      <c r="R43" s="15">
        <v>152737.33333333334</v>
      </c>
      <c r="S43" s="15">
        <f t="shared" si="3"/>
        <v>122189.86666666668</v>
      </c>
      <c r="T43" s="16">
        <f t="shared" si="4"/>
        <v>0.58101205012346713</v>
      </c>
      <c r="U43" s="17">
        <v>150000</v>
      </c>
      <c r="V43" s="18">
        <f t="shared" si="5"/>
        <v>93255.838775430195</v>
      </c>
      <c r="W43" s="19">
        <f t="shared" si="6"/>
        <v>243255.83877543019</v>
      </c>
    </row>
    <row r="44" spans="1:23" ht="19.7" customHeight="1" x14ac:dyDescent="0.25">
      <c r="A44" s="3" t="s">
        <v>87</v>
      </c>
      <c r="B44" s="3" t="s">
        <v>88</v>
      </c>
      <c r="C44" s="3" t="s">
        <v>132</v>
      </c>
      <c r="D44" s="3" t="s">
        <v>137</v>
      </c>
      <c r="E44" s="14">
        <v>1</v>
      </c>
      <c r="F44" s="15">
        <v>3372.6666666666665</v>
      </c>
      <c r="G44" s="15">
        <v>1501.6666666666667</v>
      </c>
      <c r="H44" s="15">
        <f t="shared" si="0"/>
        <v>4874.333333333333</v>
      </c>
      <c r="I44" s="15">
        <v>1317</v>
      </c>
      <c r="J44" s="15">
        <v>287</v>
      </c>
      <c r="K44" s="15">
        <f t="shared" si="1"/>
        <v>493.00000000000006</v>
      </c>
      <c r="L44" s="15">
        <v>338</v>
      </c>
      <c r="M44" s="15">
        <v>12362.333333333334</v>
      </c>
      <c r="N44" s="15">
        <f t="shared" si="2"/>
        <v>9957.466666666669</v>
      </c>
      <c r="O44" s="15">
        <v>356.66666666666669</v>
      </c>
      <c r="P44" s="15">
        <v>1622.3333333333333</v>
      </c>
      <c r="Q44" s="15">
        <v>44</v>
      </c>
      <c r="R44" s="15">
        <v>113532.33333333333</v>
      </c>
      <c r="S44" s="15">
        <f t="shared" si="3"/>
        <v>90834.666666666672</v>
      </c>
      <c r="T44" s="16">
        <f t="shared" si="4"/>
        <v>0.64061854329606049</v>
      </c>
      <c r="U44" s="17">
        <v>150000</v>
      </c>
      <c r="V44" s="18">
        <f t="shared" si="5"/>
        <v>102823.03022368142</v>
      </c>
      <c r="W44" s="19">
        <f t="shared" si="6"/>
        <v>252823.03022368142</v>
      </c>
    </row>
    <row r="45" spans="1:23" ht="19.7" customHeight="1" x14ac:dyDescent="0.25">
      <c r="A45" s="3" t="s">
        <v>22</v>
      </c>
      <c r="B45" s="3" t="s">
        <v>23</v>
      </c>
      <c r="C45" s="3" t="s">
        <v>132</v>
      </c>
      <c r="D45" s="3" t="s">
        <v>136</v>
      </c>
      <c r="E45" s="14">
        <v>1</v>
      </c>
      <c r="F45" s="15">
        <v>8173.333333333333</v>
      </c>
      <c r="G45" s="15">
        <v>5557.333333333333</v>
      </c>
      <c r="H45" s="15">
        <f t="shared" si="0"/>
        <v>13730.666666666666</v>
      </c>
      <c r="I45" s="15">
        <v>8647.6666666666661</v>
      </c>
      <c r="J45" s="15">
        <v>1739.3333333333333</v>
      </c>
      <c r="K45" s="15">
        <f t="shared" si="1"/>
        <v>3121</v>
      </c>
      <c r="L45" s="15">
        <v>2534.6666666666665</v>
      </c>
      <c r="M45" s="15">
        <v>18489.333333333332</v>
      </c>
      <c r="N45" s="15">
        <f t="shared" si="2"/>
        <v>15298.4</v>
      </c>
      <c r="O45" s="15">
        <v>1275.6666666666667</v>
      </c>
      <c r="P45" s="15">
        <v>11277.333333333334</v>
      </c>
      <c r="Q45" s="15">
        <v>342</v>
      </c>
      <c r="R45" s="15">
        <v>98058.666666666672</v>
      </c>
      <c r="S45" s="15">
        <f t="shared" si="3"/>
        <v>78515.333333333328</v>
      </c>
      <c r="T45" s="16">
        <f t="shared" si="4"/>
        <v>1.5956144298720898</v>
      </c>
      <c r="U45" s="17">
        <v>150000</v>
      </c>
      <c r="V45" s="18">
        <f t="shared" si="5"/>
        <v>256105.46629502944</v>
      </c>
      <c r="W45" s="19">
        <f t="shared" si="6"/>
        <v>406105.46629502944</v>
      </c>
    </row>
    <row r="46" spans="1:23" ht="19.7" customHeight="1" x14ac:dyDescent="0.25">
      <c r="A46" s="3" t="s">
        <v>24</v>
      </c>
      <c r="B46" s="3" t="s">
        <v>25</v>
      </c>
      <c r="C46" s="3" t="s">
        <v>132</v>
      </c>
      <c r="D46" s="3" t="s">
        <v>136</v>
      </c>
      <c r="E46" s="14">
        <v>1</v>
      </c>
      <c r="F46" s="15">
        <v>47808.333333333336</v>
      </c>
      <c r="G46" s="15">
        <v>35561.666666666664</v>
      </c>
      <c r="H46" s="15">
        <f t="shared" si="0"/>
        <v>83370</v>
      </c>
      <c r="I46" s="15">
        <v>40531.333333333336</v>
      </c>
      <c r="J46" s="15">
        <v>3648</v>
      </c>
      <c r="K46" s="15">
        <f t="shared" si="1"/>
        <v>11024.666666666668</v>
      </c>
      <c r="L46" s="15">
        <v>15883.666666666666</v>
      </c>
      <c r="M46" s="15">
        <v>115613</v>
      </c>
      <c r="N46" s="15">
        <f t="shared" si="2"/>
        <v>95667.133333333346</v>
      </c>
      <c r="O46" s="15">
        <v>318.66666666666669</v>
      </c>
      <c r="P46" s="15">
        <v>22768.666666666668</v>
      </c>
      <c r="Q46" s="15">
        <v>28811</v>
      </c>
      <c r="R46" s="15">
        <v>436203</v>
      </c>
      <c r="S46" s="15">
        <f t="shared" si="3"/>
        <v>354724.60000000003</v>
      </c>
      <c r="T46" s="16">
        <f t="shared" si="4"/>
        <v>6.6698316993169868</v>
      </c>
      <c r="U46" s="17">
        <v>450000</v>
      </c>
      <c r="V46" s="18">
        <f t="shared" si="5"/>
        <v>1070547.0729541343</v>
      </c>
      <c r="W46" s="19">
        <f t="shared" si="6"/>
        <v>1520547.0729541343</v>
      </c>
    </row>
    <row r="47" spans="1:23" ht="19.7" customHeight="1" x14ac:dyDescent="0.25">
      <c r="A47" s="3" t="s">
        <v>30</v>
      </c>
      <c r="B47" s="3" t="s">
        <v>31</v>
      </c>
      <c r="C47" s="3" t="s">
        <v>130</v>
      </c>
      <c r="D47" s="3" t="s">
        <v>136</v>
      </c>
      <c r="E47" s="14">
        <v>1</v>
      </c>
      <c r="F47" s="15">
        <v>4167.333333333333</v>
      </c>
      <c r="G47" s="15">
        <v>1299</v>
      </c>
      <c r="H47" s="15">
        <f t="shared" si="0"/>
        <v>5466.333333333333</v>
      </c>
      <c r="I47" s="15">
        <v>6295</v>
      </c>
      <c r="J47" s="15">
        <v>1424.6666666666667</v>
      </c>
      <c r="K47" s="15">
        <f t="shared" si="1"/>
        <v>2398.7333333333336</v>
      </c>
      <c r="L47" s="15">
        <v>7018</v>
      </c>
      <c r="M47" s="15">
        <v>23986.333333333332</v>
      </c>
      <c r="N47" s="15">
        <f t="shared" si="2"/>
        <v>20592.666666666664</v>
      </c>
      <c r="O47" s="15">
        <v>1534</v>
      </c>
      <c r="P47" s="15">
        <v>14055</v>
      </c>
      <c r="Q47" s="15">
        <v>3832</v>
      </c>
      <c r="R47" s="15">
        <v>163342</v>
      </c>
      <c r="S47" s="15">
        <f t="shared" si="3"/>
        <v>131440</v>
      </c>
      <c r="T47" s="16">
        <f t="shared" si="4"/>
        <v>1.4668781617671676</v>
      </c>
      <c r="U47" s="17">
        <v>150000</v>
      </c>
      <c r="V47" s="18">
        <f t="shared" si="5"/>
        <v>235442.54086965838</v>
      </c>
      <c r="W47" s="19">
        <f t="shared" si="6"/>
        <v>385442.54086965835</v>
      </c>
    </row>
    <row r="48" spans="1:23" ht="19.7" customHeight="1" x14ac:dyDescent="0.25">
      <c r="A48" s="3" t="s">
        <v>32</v>
      </c>
      <c r="B48" s="3" t="s">
        <v>33</v>
      </c>
      <c r="C48" s="3" t="s">
        <v>132</v>
      </c>
      <c r="D48" s="3" t="s">
        <v>136</v>
      </c>
      <c r="E48" s="14">
        <v>1</v>
      </c>
      <c r="F48" s="15">
        <v>13314</v>
      </c>
      <c r="G48" s="15">
        <v>2324</v>
      </c>
      <c r="H48" s="15">
        <f t="shared" si="0"/>
        <v>15638</v>
      </c>
      <c r="I48" s="15">
        <v>18122.666666666668</v>
      </c>
      <c r="J48" s="15">
        <v>10672.333333333334</v>
      </c>
      <c r="K48" s="15">
        <f t="shared" si="1"/>
        <v>12162.400000000001</v>
      </c>
      <c r="L48" s="15">
        <v>5151</v>
      </c>
      <c r="M48" s="15">
        <v>69046</v>
      </c>
      <c r="N48" s="15">
        <f t="shared" si="2"/>
        <v>56267</v>
      </c>
      <c r="O48" s="15">
        <v>1728</v>
      </c>
      <c r="P48" s="15">
        <v>31091</v>
      </c>
      <c r="Q48" s="15">
        <v>1611.6666666666667</v>
      </c>
      <c r="R48" s="15">
        <v>307279</v>
      </c>
      <c r="S48" s="15">
        <f t="shared" si="3"/>
        <v>246145.53333333335</v>
      </c>
      <c r="T48" s="16">
        <f t="shared" si="4"/>
        <v>3.6062054921315574</v>
      </c>
      <c r="U48" s="17">
        <v>150000</v>
      </c>
      <c r="V48" s="18">
        <f t="shared" si="5"/>
        <v>578817.11385129881</v>
      </c>
      <c r="W48" s="19">
        <f t="shared" si="6"/>
        <v>728817.11385129881</v>
      </c>
    </row>
    <row r="49" spans="1:23" ht="19.7" customHeight="1" x14ac:dyDescent="0.25">
      <c r="A49" t="s">
        <v>155</v>
      </c>
      <c r="B49" s="3" t="s">
        <v>156</v>
      </c>
      <c r="C49" s="3" t="s">
        <v>147</v>
      </c>
      <c r="D49" s="3" t="s">
        <v>136</v>
      </c>
      <c r="E49" s="21">
        <v>1</v>
      </c>
      <c r="F49" s="15">
        <v>125</v>
      </c>
      <c r="G49" s="15">
        <v>12</v>
      </c>
      <c r="H49" s="15">
        <f t="shared" si="0"/>
        <v>137</v>
      </c>
      <c r="I49" s="15">
        <v>23.333333333333332</v>
      </c>
      <c r="J49" s="15">
        <v>50.333333333333336</v>
      </c>
      <c r="K49" s="15">
        <f t="shared" si="1"/>
        <v>44.933333333333337</v>
      </c>
      <c r="L49" s="15">
        <v>30.666666666666668</v>
      </c>
      <c r="M49" s="15">
        <v>1070.3333333333333</v>
      </c>
      <c r="N49" s="15">
        <f t="shared" si="2"/>
        <v>862.4</v>
      </c>
      <c r="O49" s="15">
        <v>24</v>
      </c>
      <c r="P49" s="15">
        <v>938.66666666666663</v>
      </c>
      <c r="Q49" s="15">
        <v>359.66666666666669</v>
      </c>
      <c r="R49" s="15">
        <v>3354</v>
      </c>
      <c r="S49" s="15">
        <f t="shared" si="3"/>
        <v>2755.1333333333337</v>
      </c>
      <c r="T49" s="16">
        <f t="shared" si="4"/>
        <v>4.5599786959510384E-2</v>
      </c>
      <c r="U49" s="17">
        <v>150000</v>
      </c>
      <c r="V49" s="18">
        <f t="shared" si="5"/>
        <v>7319.033021753</v>
      </c>
      <c r="W49" s="19">
        <f t="shared" si="6"/>
        <v>157319.03302175301</v>
      </c>
    </row>
    <row r="50" spans="1:23" ht="19.7" customHeight="1" x14ac:dyDescent="0.25">
      <c r="A50" s="3" t="s">
        <v>101</v>
      </c>
      <c r="B50" s="3" t="s">
        <v>102</v>
      </c>
      <c r="C50" s="3" t="s">
        <v>132</v>
      </c>
      <c r="D50" s="3" t="s">
        <v>150</v>
      </c>
      <c r="E50" s="14">
        <v>1</v>
      </c>
      <c r="F50" s="15">
        <v>3522.6666666666665</v>
      </c>
      <c r="G50" s="15">
        <v>0</v>
      </c>
      <c r="H50" s="15">
        <f t="shared" si="0"/>
        <v>3522.6666666666665</v>
      </c>
      <c r="I50" s="15">
        <v>1451.6666666666667</v>
      </c>
      <c r="J50" s="15">
        <v>187.66666666666666</v>
      </c>
      <c r="K50" s="15">
        <f t="shared" si="1"/>
        <v>440.4666666666667</v>
      </c>
      <c r="L50" s="15">
        <v>153.33333333333334</v>
      </c>
      <c r="M50" s="15">
        <v>7382</v>
      </c>
      <c r="N50" s="15">
        <f t="shared" si="2"/>
        <v>5936.2666666666673</v>
      </c>
      <c r="O50" s="15">
        <v>7.333333333333333</v>
      </c>
      <c r="P50" s="15">
        <v>2957.3333333333335</v>
      </c>
      <c r="Q50" s="15">
        <v>200.66666666666666</v>
      </c>
      <c r="R50" s="15">
        <v>9610</v>
      </c>
      <c r="S50" s="15">
        <f t="shared" si="3"/>
        <v>7728.1333333333332</v>
      </c>
      <c r="T50" s="16">
        <f t="shared" si="4"/>
        <v>0.3239579316237744</v>
      </c>
      <c r="U50" s="17">
        <v>150000</v>
      </c>
      <c r="V50" s="18">
        <f t="shared" si="5"/>
        <v>51997.146419095108</v>
      </c>
      <c r="W50" s="19">
        <f t="shared" si="6"/>
        <v>201997.14641909511</v>
      </c>
    </row>
    <row r="51" spans="1:23" ht="19.7" customHeight="1" x14ac:dyDescent="0.25">
      <c r="A51" s="3" t="s">
        <v>42</v>
      </c>
      <c r="B51" s="3" t="s">
        <v>43</v>
      </c>
      <c r="C51" s="3" t="s">
        <v>132</v>
      </c>
      <c r="D51" s="3" t="s">
        <v>140</v>
      </c>
      <c r="E51" s="14">
        <v>1</v>
      </c>
      <c r="F51" s="15">
        <v>23369.666666666668</v>
      </c>
      <c r="G51" s="15">
        <v>27.666666666666668</v>
      </c>
      <c r="H51" s="15">
        <f t="shared" si="0"/>
        <v>23397.333333333336</v>
      </c>
      <c r="I51" s="15">
        <v>9664.6666666666661</v>
      </c>
      <c r="J51" s="15">
        <v>9150</v>
      </c>
      <c r="K51" s="15">
        <f t="shared" si="1"/>
        <v>9252.9333333333343</v>
      </c>
      <c r="L51" s="15">
        <v>17</v>
      </c>
      <c r="M51" s="15">
        <v>72350</v>
      </c>
      <c r="N51" s="15">
        <f t="shared" si="2"/>
        <v>57883.4</v>
      </c>
      <c r="O51" s="15">
        <v>558.66666666666663</v>
      </c>
      <c r="P51" s="15">
        <v>18042</v>
      </c>
      <c r="Q51" s="15">
        <v>0</v>
      </c>
      <c r="R51" s="15">
        <v>559570.66666666663</v>
      </c>
      <c r="S51" s="15">
        <f t="shared" si="3"/>
        <v>447656.53333333333</v>
      </c>
      <c r="T51" s="16">
        <f t="shared" si="4"/>
        <v>3.6447769194773882</v>
      </c>
      <c r="U51" s="17">
        <v>150000</v>
      </c>
      <c r="V51" s="18">
        <f t="shared" si="5"/>
        <v>585008.05396886892</v>
      </c>
      <c r="W51" s="19">
        <f t="shared" si="6"/>
        <v>735008.05396886892</v>
      </c>
    </row>
    <row r="52" spans="1:23" ht="19.7" customHeight="1" x14ac:dyDescent="0.25">
      <c r="A52" s="3" t="s">
        <v>44</v>
      </c>
      <c r="B52" s="3" t="s">
        <v>45</v>
      </c>
      <c r="C52" s="3" t="s">
        <v>132</v>
      </c>
      <c r="D52" s="3" t="s">
        <v>140</v>
      </c>
      <c r="E52" s="14">
        <v>1</v>
      </c>
      <c r="F52" s="15">
        <v>4454.666666666667</v>
      </c>
      <c r="G52" s="15">
        <v>4843.666666666667</v>
      </c>
      <c r="H52" s="15">
        <f t="shared" si="0"/>
        <v>9298.3333333333339</v>
      </c>
      <c r="I52" s="15">
        <v>5974</v>
      </c>
      <c r="J52" s="15">
        <v>1244.3333333333333</v>
      </c>
      <c r="K52" s="15">
        <f t="shared" si="1"/>
        <v>2190.2666666666664</v>
      </c>
      <c r="L52" s="15">
        <v>90.333333333333329</v>
      </c>
      <c r="M52" s="15">
        <v>45029.666666666664</v>
      </c>
      <c r="N52" s="15">
        <f t="shared" si="2"/>
        <v>36041.799999999996</v>
      </c>
      <c r="O52" s="15">
        <v>91</v>
      </c>
      <c r="P52" s="15">
        <v>7514</v>
      </c>
      <c r="Q52" s="15">
        <v>381.33333333333331</v>
      </c>
      <c r="R52" s="15">
        <v>169939</v>
      </c>
      <c r="S52" s="15">
        <f t="shared" si="3"/>
        <v>136027.46666666667</v>
      </c>
      <c r="T52" s="16">
        <f t="shared" si="4"/>
        <v>1.4361896964366199</v>
      </c>
      <c r="U52" s="17">
        <v>150000</v>
      </c>
      <c r="V52" s="18">
        <f t="shared" si="5"/>
        <v>230516.86234969861</v>
      </c>
      <c r="W52" s="19">
        <f t="shared" si="6"/>
        <v>380516.86234969861</v>
      </c>
    </row>
    <row r="53" spans="1:23" ht="19.7" customHeight="1" x14ac:dyDescent="0.25">
      <c r="A53" s="3" t="s">
        <v>153</v>
      </c>
      <c r="B53" s="3" t="s">
        <v>46</v>
      </c>
      <c r="C53" s="3" t="s">
        <v>130</v>
      </c>
      <c r="D53" s="3" t="s">
        <v>140</v>
      </c>
      <c r="E53" s="14">
        <v>1</v>
      </c>
      <c r="F53" s="15">
        <v>5878</v>
      </c>
      <c r="G53" s="15">
        <v>0</v>
      </c>
      <c r="H53" s="15">
        <f t="shared" si="0"/>
        <v>5878</v>
      </c>
      <c r="I53" s="15">
        <v>8693.3333333333339</v>
      </c>
      <c r="J53" s="15">
        <v>3866.6666666666665</v>
      </c>
      <c r="K53" s="15">
        <f t="shared" si="1"/>
        <v>4832</v>
      </c>
      <c r="L53" s="15">
        <v>8811</v>
      </c>
      <c r="M53" s="15">
        <v>22028.333333333332</v>
      </c>
      <c r="N53" s="15">
        <f t="shared" si="2"/>
        <v>19384.866666666669</v>
      </c>
      <c r="O53" s="15">
        <v>2530.3333333333335</v>
      </c>
      <c r="P53" s="15">
        <v>19093.666666666668</v>
      </c>
      <c r="Q53" s="15">
        <v>520</v>
      </c>
      <c r="R53" s="15">
        <v>100809.66666666667</v>
      </c>
      <c r="S53" s="15">
        <f t="shared" si="3"/>
        <v>80751.733333333337</v>
      </c>
      <c r="T53" s="16">
        <f t="shared" si="4"/>
        <v>1.8420872252921898</v>
      </c>
      <c r="U53" s="17">
        <v>150000</v>
      </c>
      <c r="V53" s="18">
        <f t="shared" si="5"/>
        <v>295665.79429053667</v>
      </c>
      <c r="W53" s="19">
        <f t="shared" si="6"/>
        <v>445665.79429053667</v>
      </c>
    </row>
    <row r="54" spans="1:23" ht="19.7" customHeight="1" x14ac:dyDescent="0.25">
      <c r="A54" s="3" t="s">
        <v>12</v>
      </c>
      <c r="B54" s="3" t="s">
        <v>13</v>
      </c>
      <c r="C54" s="3" t="s">
        <v>132</v>
      </c>
      <c r="D54" s="3" t="s">
        <v>131</v>
      </c>
      <c r="E54" s="14">
        <v>1</v>
      </c>
      <c r="F54" s="15">
        <v>3385.6666666666665</v>
      </c>
      <c r="G54" s="15">
        <v>1455</v>
      </c>
      <c r="H54" s="15">
        <f t="shared" si="0"/>
        <v>4840.6666666666661</v>
      </c>
      <c r="I54" s="15">
        <v>5530.666666666667</v>
      </c>
      <c r="J54" s="15">
        <v>8519.6666666666661</v>
      </c>
      <c r="K54" s="15">
        <f t="shared" si="1"/>
        <v>7921.8666666666668</v>
      </c>
      <c r="L54" s="15">
        <v>3968.3333333333335</v>
      </c>
      <c r="M54" s="15">
        <v>15518.333333333334</v>
      </c>
      <c r="N54" s="15">
        <f t="shared" si="2"/>
        <v>13208.333333333334</v>
      </c>
      <c r="O54" s="15">
        <v>504.33333333333331</v>
      </c>
      <c r="P54" s="15">
        <v>8220.3333333333339</v>
      </c>
      <c r="Q54" s="15">
        <v>12179.333333333334</v>
      </c>
      <c r="R54" s="15">
        <v>328081</v>
      </c>
      <c r="S54" s="15">
        <f t="shared" si="3"/>
        <v>264900.66666666663</v>
      </c>
      <c r="T54" s="16">
        <f t="shared" si="4"/>
        <v>1.6521229376455324</v>
      </c>
      <c r="U54" s="17">
        <v>150000</v>
      </c>
      <c r="V54" s="18">
        <f t="shared" si="5"/>
        <v>265175.41293252254</v>
      </c>
      <c r="W54" s="19">
        <f t="shared" si="6"/>
        <v>415175.41293252254</v>
      </c>
    </row>
    <row r="55" spans="1:23" ht="19.7" customHeight="1" x14ac:dyDescent="0.25">
      <c r="A55" s="3" t="s">
        <v>6</v>
      </c>
      <c r="B55" s="3" t="s">
        <v>7</v>
      </c>
      <c r="C55" s="3" t="s">
        <v>130</v>
      </c>
      <c r="D55" s="3" t="s">
        <v>131</v>
      </c>
      <c r="E55" s="14">
        <v>1</v>
      </c>
      <c r="F55" s="15">
        <v>2555</v>
      </c>
      <c r="G55" s="15">
        <v>303.66666666666669</v>
      </c>
      <c r="H55" s="15">
        <f t="shared" si="0"/>
        <v>2858.6666666666665</v>
      </c>
      <c r="I55" s="15">
        <v>1202.6666666666667</v>
      </c>
      <c r="J55" s="15">
        <v>133.33333333333334</v>
      </c>
      <c r="K55" s="15">
        <f t="shared" si="1"/>
        <v>347.20000000000005</v>
      </c>
      <c r="L55" s="15">
        <v>643.66666666666663</v>
      </c>
      <c r="M55" s="15">
        <v>5329</v>
      </c>
      <c r="N55" s="15">
        <f t="shared" si="2"/>
        <v>4391.9333333333334</v>
      </c>
      <c r="O55" s="15">
        <v>904</v>
      </c>
      <c r="P55" s="15">
        <v>5256.666666666667</v>
      </c>
      <c r="Q55" s="15">
        <v>479.66666666666669</v>
      </c>
      <c r="R55" s="15">
        <v>15797.666666666666</v>
      </c>
      <c r="S55" s="15">
        <f t="shared" si="3"/>
        <v>12734.066666666666</v>
      </c>
      <c r="T55" s="16">
        <f>0.2*(H55*100/H$59)+0.2*(K55*100/K$59)+0.2*(N55*100/N$59)+0.1*(O55*100/O$59)+0.1*(P55*100/P$59)+0.2*(S55*100/(S$59))</f>
        <v>0.50226652588575571</v>
      </c>
      <c r="U55" s="17">
        <v>150000</v>
      </c>
      <c r="V55" s="18">
        <f t="shared" si="5"/>
        <v>80616.72068650549</v>
      </c>
      <c r="W55" s="19">
        <f t="shared" si="6"/>
        <v>230616.72068650549</v>
      </c>
    </row>
    <row r="56" spans="1:23" ht="19.7" customHeight="1" x14ac:dyDescent="0.25">
      <c r="A56" s="3" t="s">
        <v>8</v>
      </c>
      <c r="B56" s="3" t="s">
        <v>9</v>
      </c>
      <c r="C56" s="3" t="s">
        <v>132</v>
      </c>
      <c r="D56" s="3" t="s">
        <v>131</v>
      </c>
      <c r="E56" s="14">
        <v>1</v>
      </c>
      <c r="F56" s="15">
        <v>1129.6666666666667</v>
      </c>
      <c r="G56" s="15">
        <v>3.6666666666666665</v>
      </c>
      <c r="H56" s="15">
        <f t="shared" si="0"/>
        <v>1133.3333333333335</v>
      </c>
      <c r="I56" s="15">
        <v>2988.3333333333335</v>
      </c>
      <c r="J56" s="15">
        <v>1508.6666666666667</v>
      </c>
      <c r="K56" s="15">
        <f t="shared" si="1"/>
        <v>1804.6000000000001</v>
      </c>
      <c r="L56" s="15">
        <v>3242.3333333333335</v>
      </c>
      <c r="M56" s="15">
        <v>10771.333333333334</v>
      </c>
      <c r="N56" s="15">
        <f t="shared" si="2"/>
        <v>9265.5333333333347</v>
      </c>
      <c r="O56" s="15">
        <v>27.333333333333332</v>
      </c>
      <c r="P56" s="15">
        <v>1618.3333333333333</v>
      </c>
      <c r="Q56" s="15">
        <v>7096</v>
      </c>
      <c r="R56" s="15">
        <v>90453.666666666672</v>
      </c>
      <c r="S56" s="15">
        <f t="shared" si="3"/>
        <v>73782.133333333331</v>
      </c>
      <c r="T56" s="16">
        <f t="shared" si="4"/>
        <v>0.46932999393824204</v>
      </c>
      <c r="U56" s="17">
        <v>150000</v>
      </c>
      <c r="V56" s="18">
        <f t="shared" si="5"/>
        <v>75330.214300852327</v>
      </c>
      <c r="W56" s="19">
        <f t="shared" si="6"/>
        <v>225330.21430085233</v>
      </c>
    </row>
    <row r="57" spans="1:23" ht="19.7" customHeight="1" x14ac:dyDescent="0.25">
      <c r="A57" s="3" t="s">
        <v>10</v>
      </c>
      <c r="B57" s="3" t="s">
        <v>11</v>
      </c>
      <c r="C57" s="3" t="s">
        <v>130</v>
      </c>
      <c r="D57" s="3" t="s">
        <v>131</v>
      </c>
      <c r="E57" s="14">
        <v>1</v>
      </c>
      <c r="F57" s="15">
        <v>5226.333333333333</v>
      </c>
      <c r="G57" s="15">
        <v>1756.3333333333333</v>
      </c>
      <c r="H57" s="15">
        <f t="shared" si="0"/>
        <v>6982.6666666666661</v>
      </c>
      <c r="I57" s="15">
        <v>6573.666666666667</v>
      </c>
      <c r="J57" s="15">
        <v>4927.333333333333</v>
      </c>
      <c r="K57" s="15">
        <f t="shared" si="1"/>
        <v>5256.6</v>
      </c>
      <c r="L57" s="15">
        <v>13577.333333333334</v>
      </c>
      <c r="M57" s="15">
        <v>28139.666666666668</v>
      </c>
      <c r="N57" s="15">
        <f t="shared" si="2"/>
        <v>25227.200000000004</v>
      </c>
      <c r="O57" s="15">
        <v>1388.3333333333333</v>
      </c>
      <c r="P57" s="15">
        <v>18737</v>
      </c>
      <c r="Q57" s="15">
        <v>1357.6666666666667</v>
      </c>
      <c r="R57" s="15">
        <v>307842</v>
      </c>
      <c r="S57" s="15">
        <f t="shared" si="3"/>
        <v>246545.13333333333</v>
      </c>
      <c r="T57" s="16">
        <f t="shared" si="4"/>
        <v>2.0414572560414905</v>
      </c>
      <c r="U57" s="17">
        <v>150000</v>
      </c>
      <c r="V57" s="18">
        <f t="shared" si="5"/>
        <v>327665.85253417963</v>
      </c>
      <c r="W57" s="19">
        <f t="shared" si="6"/>
        <v>477665.85253417963</v>
      </c>
    </row>
    <row r="58" spans="1:23" ht="19.7" customHeight="1" x14ac:dyDescent="0.25">
      <c r="A58" s="3" t="s">
        <v>77</v>
      </c>
      <c r="B58" s="3" t="s">
        <v>78</v>
      </c>
      <c r="C58" s="3" t="s">
        <v>145</v>
      </c>
      <c r="D58" s="3" t="s">
        <v>146</v>
      </c>
      <c r="E58" s="21">
        <v>1</v>
      </c>
      <c r="F58" s="15">
        <v>987.33333333333337</v>
      </c>
      <c r="G58" s="15">
        <v>369</v>
      </c>
      <c r="H58" s="15">
        <f t="shared" si="0"/>
        <v>1356.3333333333335</v>
      </c>
      <c r="I58" s="15">
        <v>3208.6666666666665</v>
      </c>
      <c r="J58" s="15">
        <v>1876.3333333333333</v>
      </c>
      <c r="K58" s="15">
        <f t="shared" si="1"/>
        <v>2142.8000000000002</v>
      </c>
      <c r="L58" s="15">
        <v>0</v>
      </c>
      <c r="M58" s="15">
        <v>3113.6666666666665</v>
      </c>
      <c r="N58" s="15">
        <f t="shared" si="2"/>
        <v>2490.9333333333334</v>
      </c>
      <c r="O58" s="15">
        <v>53.666666666666664</v>
      </c>
      <c r="P58" s="15">
        <v>21.666666666666668</v>
      </c>
      <c r="Q58" s="15">
        <v>0</v>
      </c>
      <c r="R58" s="15">
        <v>26120.666666666668</v>
      </c>
      <c r="S58" s="15">
        <f t="shared" si="3"/>
        <v>20896.533333333336</v>
      </c>
      <c r="T58" s="16">
        <f t="shared" si="4"/>
        <v>0.29402809176644717</v>
      </c>
      <c r="U58" s="17">
        <v>150000</v>
      </c>
      <c r="V58" s="18">
        <f t="shared" si="5"/>
        <v>47193.231733132525</v>
      </c>
      <c r="W58" s="19">
        <f t="shared" si="6"/>
        <v>197193.23173313253</v>
      </c>
    </row>
    <row r="59" spans="1:23" ht="19.7" customHeight="1" x14ac:dyDescent="0.25">
      <c r="A59" s="7" t="s">
        <v>103</v>
      </c>
      <c r="B59" s="7" t="s">
        <v>103</v>
      </c>
      <c r="C59" s="14"/>
      <c r="D59" s="14"/>
      <c r="E59" s="14"/>
      <c r="F59" s="19">
        <f>SUM(F8:F58)</f>
        <v>362307.33333333343</v>
      </c>
      <c r="G59" s="19">
        <f>SUM(G8:G58)</f>
        <v>119539.00000000001</v>
      </c>
      <c r="H59" s="19">
        <f t="shared" ref="H59:K59" si="7">SUM(H8:H58)</f>
        <v>481846.33333333331</v>
      </c>
      <c r="I59" s="19">
        <f t="shared" si="7"/>
        <v>378795.00000000006</v>
      </c>
      <c r="J59" s="19">
        <f t="shared" si="7"/>
        <v>254262.33333333334</v>
      </c>
      <c r="K59" s="19">
        <f t="shared" si="7"/>
        <v>279168.86666666658</v>
      </c>
      <c r="L59" s="19">
        <f>SUM(L8:L58)</f>
        <v>250107.66666666672</v>
      </c>
      <c r="M59" s="19">
        <f>SUM(M8:M58)</f>
        <v>1656971.333333333</v>
      </c>
      <c r="N59" s="19">
        <f t="shared" ref="N59" si="8">SUM(N8:N58)</f>
        <v>1375598.6</v>
      </c>
      <c r="O59" s="19">
        <f t="shared" ref="O59" si="9">SUM(O8:O58)</f>
        <v>46847</v>
      </c>
      <c r="P59" s="19">
        <f>SUM(P8:P58)</f>
        <v>658364.66666666674</v>
      </c>
      <c r="Q59" s="19">
        <f>SUM(Q8:Q58)</f>
        <v>488467.00000000012</v>
      </c>
      <c r="R59" s="19">
        <f t="shared" ref="R59" si="10">SUM(R8:R58)</f>
        <v>14302372.66666666</v>
      </c>
      <c r="S59" s="19">
        <f t="shared" ref="S59:W59" si="11">SUM(S8:S58)</f>
        <v>11539591.533333329</v>
      </c>
      <c r="T59" s="19">
        <f t="shared" si="11"/>
        <v>100.00000000000001</v>
      </c>
      <c r="U59" s="19">
        <f t="shared" si="11"/>
        <v>10200000</v>
      </c>
      <c r="V59" s="19">
        <f>V60-U59</f>
        <v>16050586</v>
      </c>
      <c r="W59" s="19">
        <f t="shared" si="11"/>
        <v>26250586.000000004</v>
      </c>
    </row>
    <row r="60" spans="1:23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23"/>
      <c r="V60" s="24">
        <v>26250586</v>
      </c>
      <c r="W60" s="25"/>
    </row>
    <row r="61" spans="1:23" x14ac:dyDescent="0.25">
      <c r="V61" s="26"/>
      <c r="W61" s="26"/>
    </row>
  </sheetData>
  <autoFilter ref="A7:W60"/>
  <pageMargins left="0.7" right="0.7" top="0.75" bottom="0.75" header="0.3" footer="0.3"/>
  <pageSetup paperSize="9" scale="30" orientation="landscape" r:id="rId1"/>
  <ignoredErrors>
    <ignoredError sqref="V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dotation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WIERNIK, Harvey (DGOS/SOUS-DIR PILOTAGE PERFORMANCE/PF4)</dc:creator>
  <cp:lastModifiedBy>alexandre.bertrand</cp:lastModifiedBy>
  <cp:lastPrinted>2019-03-28T14:23:10Z</cp:lastPrinted>
  <dcterms:created xsi:type="dcterms:W3CDTF">2019-03-08T15:45:33Z</dcterms:created>
  <dcterms:modified xsi:type="dcterms:W3CDTF">2021-10-28T07:49:40Z</dcterms:modified>
</cp:coreProperties>
</file>